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23250" windowHeight="12570"/>
  </bookViews>
  <sheets>
    <sheet name="Лист2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6" i="2"/>
  <c r="O25"/>
  <c r="O28" s="1"/>
  <c r="P25" l="1"/>
  <c r="P26"/>
  <c r="P28" l="1"/>
  <c r="O118"/>
  <c r="N32"/>
  <c r="P119"/>
  <c r="C65"/>
  <c r="P64"/>
  <c r="C64" s="1"/>
  <c r="K68"/>
  <c r="N68"/>
  <c r="O68"/>
  <c r="O44"/>
  <c r="O43"/>
  <c r="O31" s="1"/>
  <c r="O119" s="1"/>
  <c r="O32"/>
  <c r="O27" s="1"/>
  <c r="M60"/>
  <c r="L73"/>
  <c r="C115"/>
  <c r="C116"/>
  <c r="C117"/>
  <c r="O45" l="1"/>
  <c r="O26"/>
  <c r="O120"/>
  <c r="O33"/>
  <c r="L75"/>
  <c r="O121" l="1"/>
  <c r="P44"/>
  <c r="P43"/>
  <c r="L56"/>
  <c r="L43" s="1"/>
  <c r="C76"/>
  <c r="C75"/>
  <c r="C73"/>
  <c r="P45" l="1"/>
  <c r="C111"/>
  <c r="C110"/>
  <c r="C109"/>
  <c r="C84"/>
  <c r="C83"/>
  <c r="C82"/>
  <c r="C81"/>
  <c r="C80"/>
  <c r="C79"/>
  <c r="C114"/>
  <c r="C113"/>
  <c r="C112"/>
  <c r="C105"/>
  <c r="C104"/>
  <c r="C103"/>
  <c r="C108"/>
  <c r="C107"/>
  <c r="C106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77"/>
  <c r="C78"/>
  <c r="L74"/>
  <c r="C74" s="1"/>
  <c r="L72" l="1"/>
  <c r="C72" s="1"/>
  <c r="N44" l="1"/>
  <c r="N30" s="1"/>
  <c r="N25" s="1"/>
  <c r="N43"/>
  <c r="N120"/>
  <c r="L32"/>
  <c r="L27" s="1"/>
  <c r="L120" s="1"/>
  <c r="M43"/>
  <c r="N118" l="1"/>
  <c r="N45"/>
  <c r="N31"/>
  <c r="N33" s="1"/>
  <c r="N27"/>
  <c r="C57"/>
  <c r="C61"/>
  <c r="K30"/>
  <c r="K120"/>
  <c r="C71"/>
  <c r="C70"/>
  <c r="C69"/>
  <c r="P68"/>
  <c r="M68"/>
  <c r="J68"/>
  <c r="I68"/>
  <c r="H68"/>
  <c r="G68"/>
  <c r="F68"/>
  <c r="E68"/>
  <c r="D68"/>
  <c r="C62"/>
  <c r="K60"/>
  <c r="I60"/>
  <c r="H59"/>
  <c r="H43" s="1"/>
  <c r="C58"/>
  <c r="M44"/>
  <c r="M30" s="1"/>
  <c r="C55"/>
  <c r="C54"/>
  <c r="C53"/>
  <c r="C52"/>
  <c r="C51"/>
  <c r="C50"/>
  <c r="C49"/>
  <c r="C48"/>
  <c r="C47"/>
  <c r="C46"/>
  <c r="P118"/>
  <c r="L44"/>
  <c r="L45" s="1"/>
  <c r="J44"/>
  <c r="J45" s="1"/>
  <c r="I44"/>
  <c r="I30" s="1"/>
  <c r="H44"/>
  <c r="H30" s="1"/>
  <c r="G44"/>
  <c r="F44"/>
  <c r="F30" s="1"/>
  <c r="E44"/>
  <c r="E30" s="1"/>
  <c r="D44"/>
  <c r="K43"/>
  <c r="I43"/>
  <c r="G43"/>
  <c r="G31" s="1"/>
  <c r="G119" s="1"/>
  <c r="F43"/>
  <c r="E43"/>
  <c r="D43"/>
  <c r="C42"/>
  <c r="C41"/>
  <c r="C40"/>
  <c r="C39"/>
  <c r="C38"/>
  <c r="C37"/>
  <c r="C36"/>
  <c r="C35"/>
  <c r="P32"/>
  <c r="P120" s="1"/>
  <c r="M32"/>
  <c r="M120" s="1"/>
  <c r="K32"/>
  <c r="K27" s="1"/>
  <c r="J32"/>
  <c r="J27" s="1"/>
  <c r="I32"/>
  <c r="I27" s="1"/>
  <c r="H32"/>
  <c r="H120" s="1"/>
  <c r="G32"/>
  <c r="G120" s="1"/>
  <c r="F32"/>
  <c r="F120" s="1"/>
  <c r="E32"/>
  <c r="E120" s="1"/>
  <c r="D32"/>
  <c r="J31"/>
  <c r="J119" s="1"/>
  <c r="C68" l="1"/>
  <c r="C32"/>
  <c r="C60"/>
  <c r="K25"/>
  <c r="K118" s="1"/>
  <c r="L30"/>
  <c r="L25" s="1"/>
  <c r="L118" s="1"/>
  <c r="N26"/>
  <c r="N28" s="1"/>
  <c r="N119"/>
  <c r="N121" s="1"/>
  <c r="K45"/>
  <c r="K31"/>
  <c r="K33" s="1"/>
  <c r="M25"/>
  <c r="M118" s="1"/>
  <c r="F45"/>
  <c r="J120"/>
  <c r="I120"/>
  <c r="P27"/>
  <c r="E45"/>
  <c r="H27"/>
  <c r="D45"/>
  <c r="G45"/>
  <c r="J26"/>
  <c r="H118"/>
  <c r="H25"/>
  <c r="G26"/>
  <c r="G27"/>
  <c r="M27"/>
  <c r="P33"/>
  <c r="M45"/>
  <c r="F27"/>
  <c r="E27"/>
  <c r="K56"/>
  <c r="C56" s="1"/>
  <c r="D27"/>
  <c r="I45"/>
  <c r="D120"/>
  <c r="C44"/>
  <c r="H45"/>
  <c r="H31"/>
  <c r="H33" s="1"/>
  <c r="I25"/>
  <c r="F25"/>
  <c r="F118"/>
  <c r="E25"/>
  <c r="E118"/>
  <c r="G30"/>
  <c r="M31"/>
  <c r="M33" s="1"/>
  <c r="F31"/>
  <c r="L31"/>
  <c r="C59"/>
  <c r="E31"/>
  <c r="C43"/>
  <c r="D30"/>
  <c r="J30"/>
  <c r="D31"/>
  <c r="I31"/>
  <c r="I33" s="1"/>
  <c r="I118" s="1"/>
  <c r="C120" l="1"/>
  <c r="C30"/>
  <c r="C31"/>
  <c r="C45"/>
  <c r="C27"/>
  <c r="P121"/>
  <c r="D33"/>
  <c r="D25"/>
  <c r="D118"/>
  <c r="F26"/>
  <c r="F28" s="1"/>
  <c r="F119"/>
  <c r="F121" s="1"/>
  <c r="H119"/>
  <c r="H121" s="1"/>
  <c r="H26"/>
  <c r="H28" s="1"/>
  <c r="J33"/>
  <c r="J25"/>
  <c r="J118" s="1"/>
  <c r="L26"/>
  <c r="D26"/>
  <c r="D119"/>
  <c r="I26"/>
  <c r="I28" s="1"/>
  <c r="I119"/>
  <c r="I121" s="1"/>
  <c r="E26"/>
  <c r="E28" s="1"/>
  <c r="E119"/>
  <c r="E121" s="1"/>
  <c r="G118"/>
  <c r="G121" s="1"/>
  <c r="G33"/>
  <c r="G25"/>
  <c r="G28" s="1"/>
  <c r="K26"/>
  <c r="K28" s="1"/>
  <c r="K119"/>
  <c r="M119"/>
  <c r="M26"/>
  <c r="M28" s="1"/>
  <c r="L33"/>
  <c r="F33"/>
  <c r="E33"/>
  <c r="C33" l="1"/>
  <c r="C118"/>
  <c r="C25"/>
  <c r="L28"/>
  <c r="L119"/>
  <c r="L121" s="1"/>
  <c r="C26"/>
  <c r="D121"/>
  <c r="M121"/>
  <c r="D28"/>
  <c r="J28"/>
  <c r="J121"/>
  <c r="K121"/>
  <c r="C28" l="1"/>
  <c r="C121"/>
  <c r="C119"/>
</calcChain>
</file>

<file path=xl/sharedStrings.xml><?xml version="1.0" encoding="utf-8"?>
<sst xmlns="http://schemas.openxmlformats.org/spreadsheetml/2006/main" count="267" uniqueCount="87">
  <si>
    <t>Наименование мероприятий</t>
  </si>
  <si>
    <t>Источник финансирования</t>
  </si>
  <si>
    <t>Финансовые затраты в действующих ценах соответствующих лет, тыс. рублей</t>
  </si>
  <si>
    <t>Исполнитель мероприятий</t>
  </si>
  <si>
    <t>всего на период
 реализации
 подпрограммы</t>
  </si>
  <si>
    <t>в том числе по годам</t>
  </si>
  <si>
    <t>Перечень основных мероприятий</t>
  </si>
  <si>
    <t>1. Разработка нормативных правовых актов</t>
  </si>
  <si>
    <t>1.Разработка порядка предоставления собственникам жилых (нежилых) помещений при изъятии у них жилых (нежилых) помещений,  расположенных в аварийном многоквартирном доме</t>
  </si>
  <si>
    <t>2.Разработка Положения о порядке и условиях предоставления жилых помещений гражданам, выселяемых из домов, подлежащих сносу</t>
  </si>
  <si>
    <t>Администрация Златоустовского городского округа</t>
  </si>
  <si>
    <t>2. Организационные мероприятия</t>
  </si>
  <si>
    <t>1.Проведение ежегодной инвентаризации жилищного фонда</t>
  </si>
  <si>
    <t>Муниципальное казенное учреждение Златоустовского городского округа «Управление жилищно-коммунального хозяйства»</t>
  </si>
  <si>
    <t>2.Ведение реестра жилищного фонда, признанного непригодным для проживания</t>
  </si>
  <si>
    <t>Орган местного самоуправления КУИ ЗГО</t>
  </si>
  <si>
    <t>3. Финансово-экономические мероприятия</t>
  </si>
  <si>
    <t>Местный бюджет</t>
  </si>
  <si>
    <t>Областной бюджет</t>
  </si>
  <si>
    <t>Федеральный бюджет</t>
  </si>
  <si>
    <t>всего</t>
  </si>
  <si>
    <t>В том числе:</t>
  </si>
  <si>
    <t>1.1.Строительство жилого дома № 51 по ул. им. Я. М. Свердлова</t>
  </si>
  <si>
    <t>1.2.Строительство жилых домов №31, №31а по ул. им. Н.П. Полетаева</t>
  </si>
  <si>
    <t>Муниципальное бюджетное учреждение  «Капитальное строительство»</t>
  </si>
  <si>
    <t>1.5.Приобретение 20 жилых помещений (благоустроенных квартир),путем инвестирования строительства многоквартирного(ых) жилого(ых) дома(ов)</t>
  </si>
  <si>
    <t xml:space="preserve">1.6.1. Приобретение 59 жилых помещений (благоустроенных квартир) </t>
  </si>
  <si>
    <t>1.6.2. Жилое помещение (благоустроенная квартира) на первичном рынке жилья на территории г. Златоуст, общей площадью не менее 49,5 кв.м</t>
  </si>
  <si>
    <t>Областной
бюджет</t>
  </si>
  <si>
    <t>1.6.3. Жилое помещение (благоустроенная квартира) на первичном рынке жилья на территории г. Златоуст, общей площадью не менее 33,40 кв.м</t>
  </si>
  <si>
    <t xml:space="preserve">1.6.4. Жилое помещение (благоустроенная квартира) на первичном рынке жилья на территории г. Златоуст, общей площадью не менее 45,7 кв.м. </t>
  </si>
  <si>
    <t xml:space="preserve">1.6.5. Жилое помещение (благоустроенная квартира) на первичном рынке жилья на территории г. Златоуст, общей площадью не менее 38.35 кв.м. </t>
  </si>
  <si>
    <t>2. Снос ветхоаварийного жилого фонда</t>
  </si>
  <si>
    <t>3. Изыскательские работы</t>
  </si>
  <si>
    <t>4. Приобретение объектов недвижимого имущества в муниципальную собственность</t>
  </si>
  <si>
    <t>ИТОГО по подпрограмме:</t>
  </si>
  <si>
    <t>1.6.6. Жилое помещение (благоустроенная квартира) на первичном рынке жилья на территории г. Златоуст, общей площадью не менее 42,10 кв.м.</t>
  </si>
  <si>
    <t xml:space="preserve">1.6.7. Жилое помещение (благоустроенная квартира) на первичном рынке жилья на территории г. Златоуст, общей площадью не менее 38.10 кв.м. </t>
  </si>
  <si>
    <t xml:space="preserve">1.6.8. Жилое помещение (благоустроенная квартира) на первичном рынке жилья на территории г. Златоуст, общей площадью не менее 40.8 кв.м. </t>
  </si>
  <si>
    <t xml:space="preserve">1.6.9. Жилое помещение (благоустроенная квартира) на первичном рынке жилья на территории г. Златоуст (не включая сельские населенные пункты), общей площадью не менее 38.9 кв.м. </t>
  </si>
  <si>
    <t xml:space="preserve">5. Изготовление информационных щитов для размещения на объектах, которые будут снесены в рамках национального проекта "Жилье и городская среда" </t>
  </si>
  <si>
    <t>Без финансирования</t>
  </si>
  <si>
    <t>1.Строительство  (приобретение) жилых помещений для переселения граждан из жилищного фонда, признанного непригодным для проживания, в том числе:</t>
  </si>
  <si>
    <t>Переселение граждан из жилищного фонда, признанного непригодным для проживания, снос ветхоаварийного жилого фонда</t>
  </si>
  <si>
    <t>Основное мероприятие : Переселение граждан из жилищного фонда, признанного непригодным для проживания, снос ветхоаварийного жилого фонда</t>
  </si>
  <si>
    <t>-</t>
  </si>
  <si>
    <t xml:space="preserve"> </t>
  </si>
  <si>
    <t>3.Формирование поквартирных списков граждан, планируемых к расселению из ветхоаварийных жилого фонда</t>
  </si>
  <si>
    <t>всего, в том числе:</t>
  </si>
  <si>
    <t>1.6.11. Приобретение   жилых помещений (благоустроенных квартир)</t>
  </si>
  <si>
    <t>1.6.10. Приобретение в муниципальную собственность жилых помещений (благоустроенных квартир) для переселения граждан из жилищного фонда, признанного непригодным для проживания, путем инвестирования в строительство многоквартирных жилых домов, в рамках Государственной программы Челябинской области «Обеспечение доступным и комфортным жильем граждан Российской Федерации в Челябинской области</t>
  </si>
  <si>
    <t xml:space="preserve">Муниципальное бюджетное учреждение  «Капитальное строительство»                               </t>
  </si>
  <si>
    <t>Местный
бюджет</t>
  </si>
  <si>
    <t>всего,в том числе:</t>
  </si>
  <si>
    <t>6. Приобретение   жилых помещений (благоустроенных квартир) на вторичном рынке жилья для переселения граждан из аварийного жилищного фонда</t>
  </si>
  <si>
    <t>8.2. Жилое помещение (благоустроенная квартира) на вторичном рынке жилья на территории г. Златоуст, общей площадью 24,0 кв.м</t>
  </si>
  <si>
    <t>8.3. Жилое помещение (благоустроенная квартира) на вторичном рынке жилья на территории г. Златоуст, общей площадью 30,3 кв.м</t>
  </si>
  <si>
    <t>Федеральный бюджет (средства Фонда содействия реформированию жилищно-коммунального хозяйства)</t>
  </si>
  <si>
    <t>8.1. Жилое помещение (благоустроенная квартира) на вторичном рынке жилья на территории г. Златоуст, общей площадью 24,10 кв.м</t>
  </si>
  <si>
    <t>8.4. Жилое помещение (благоустроенная квартира) на вторичном рынке жилья на территории г. Златоуст, общей площадью 32,00 кв.м</t>
  </si>
  <si>
    <t>8.5. Жилое помещение (благоустроенная квартира) на вторичном рынке жилья на территории г. Златоуст, общей площадью 32,00 кв.м</t>
  </si>
  <si>
    <t>8.6. Жилое помещение (благоустроенная квартира) на вторичном рынке жилья на территории г. Златоуст, общей площадью 39,70  кв.м</t>
  </si>
  <si>
    <t>8.7. Жилое помещение (благоустроенная квартира) на вторичном рынке жилья на территории г. Златоуст, общей площадью 40,10 кв.м</t>
  </si>
  <si>
    <t>8.8. Жилое помещение (благоустроенная квартира) на вторичном рынке жилья на территории г. Златоуст, общей площадью 42,30  кв.м</t>
  </si>
  <si>
    <t>8.9. Жилое помещение (благоустроенная квартира) на вторичном рынке жилья на территории г. Златоуст, общей площадью 56,9 кв.м</t>
  </si>
  <si>
    <t>8.10. Жилое помещение (благоустроенная квартира) на вторичном рынке жилья на территории г. Златоуст, общей площадью 57,2  кв.м</t>
  </si>
  <si>
    <t>8.11. Жилое помещение (благоустроенная квартира) на вторичном рынке жилья на территории г. Златоуст, общей площадью 62,0  кв.м</t>
  </si>
  <si>
    <t>8.12. Жилое помещение (благоустроенная квартира) на вторичном рынке жилья на территории г. Златоуст, общей площадью 64,8  кв.м</t>
  </si>
  <si>
    <t>8.13. Жилое помещение (благоустроенная квартира) на вторичном рынке жилья на территории г. Златоуст, общей площадью 73,8 кв.м</t>
  </si>
  <si>
    <t>8.14. Жилые помещения (благоустроенные квартиры) на вторичном рынке жилья на территории г. Златоуст</t>
  </si>
  <si>
    <t>Федеральный бюджет (в том числе средства Фонда содействия реформированию жилищно-коммунального хозяйства)</t>
  </si>
  <si>
    <t>1.6. Приобретение жилых помещений для осуществления мероприятий по переселению граждан из жилищного фонда признанного непригодным для проживания</t>
  </si>
  <si>
    <t>всего:</t>
  </si>
  <si>
    <t>1.3 Приобретение 280 жилых помещений (благоустроенных квартир), путем участия в доле¬вом строительстве многоквартирных жилых домов по адресному ориентиру: г. Златоуст, микрорайон «Березовая роща», напротив ул. Садовая *</t>
  </si>
  <si>
    <t>* В соответствии с городской адресной программой "Переселение в 2013-2017 годах граждан из аварийного жилищного фонда в Златоустовском городском округе", утвержденной постановлением Администрации Златоустовского городского округа от 27.08.2013 г. № 342-П</t>
  </si>
  <si>
    <t>1.4. Благоустроенные квартиры по адресному ориентиру: Челябинская область, г. Челябинск, оз. Смолино в Ленинском районе в количестве 16 единиц *</t>
  </si>
  <si>
    <t>Основное мероприятие: Региональный проект "Обеспечение устойчивого сокращения непригодного для проживания жилищного фонда" **</t>
  </si>
  <si>
    <t>7. Приобретение жилых помещений (благоустроенных квартир) для переселения граждан из аварийного жилищного фонда,в рамках областной адресной программы «Переселение в 2019-2023 годах граждан из аварийного жилищного фонда в городах и районах Челябинской области» путем инвестирования в строительство многоквартирногожилого (-ых) дома (-ов)</t>
  </si>
  <si>
    <t xml:space="preserve">8. Приобретение 13  жилых помещений (благоустроенных квартир) на вторичном рынке жилья для переселения граждан из аварийного жилищного фонда,в рамках областной адресной программы «Переселение в 2019-2023 годах граждан из аварийного жилищного фонда в городах и районах Челябинской области», в том числе: </t>
  </si>
  <si>
    <t>ПРИЛОЖЕНИЕ 3</t>
  </si>
  <si>
    <t>Утверждено</t>
  </si>
  <si>
    <t>постановлением Администрации</t>
  </si>
  <si>
    <t>Златоустовского городского округа</t>
  </si>
  <si>
    <t>Приложение 1</t>
  </si>
  <si>
    <t>к подпрограмме «Мероприятия по переселению граждан из жилищного фонда, признанного непригодным для проживания»</t>
  </si>
  <si>
    <t xml:space="preserve">** В соответствии с областной адресной программой «Переселение граждан из аварийного жилищного фонда в городах и районах Челябинской области», утвержденной постановлением Правительства Челябинской области от 29.03.2019 г.                   № 158-П (с изменениями и дополнениями) 
</t>
  </si>
  <si>
    <t>от 28.05.2024 г. № 169-П/АДМ</t>
  </si>
</sst>
</file>

<file path=xl/styles.xml><?xml version="1.0" encoding="utf-8"?>
<styleSheet xmlns="http://schemas.openxmlformats.org/spreadsheetml/2006/main">
  <numFmts count="13">
    <numFmt numFmtId="43" formatCode="_-* #,##0.00\ _₽_-;\-* #,##0.00\ _₽_-;_-* &quot;-&quot;??\ _₽_-;_-@_-"/>
    <numFmt numFmtId="164" formatCode="_-* #,##0_р_._-;\-* #,##0_р_._-;_-* &quot;-&quot;_р_._-;_-@_-"/>
    <numFmt numFmtId="165" formatCode="#,##0.000000"/>
    <numFmt numFmtId="166" formatCode="#,##0.00000"/>
    <numFmt numFmtId="167" formatCode="#,##0.0000"/>
    <numFmt numFmtId="168" formatCode="#,##0.000"/>
    <numFmt numFmtId="169" formatCode="_-* #,##0.0000\ _₽_-;\-* #,##0.0000\ _₽_-;_-* &quot;-&quot;????\ _₽_-;_-@_-"/>
    <numFmt numFmtId="170" formatCode="_-* #,##0.000\ _₽_-;\-* #,##0.000\ _₽_-;_-* &quot;-&quot;???\ _₽_-;_-@_-"/>
    <numFmt numFmtId="171" formatCode="_-* #,##0.00000\ _₽_-;\-* #,##0.00000\ _₽_-;_-* &quot;-&quot;?????\ _₽_-;_-@_-"/>
    <numFmt numFmtId="172" formatCode="0.000"/>
    <numFmt numFmtId="173" formatCode="0.00000"/>
    <numFmt numFmtId="174" formatCode="_-* #,##0.0\ _₽_-;\-* #,##0.0\ _₽_-;_-* &quot;-&quot;?\ _₽_-;_-@_-"/>
    <numFmt numFmtId="175" formatCode="#,##0.00_ ;\-#,##0.00\ "/>
  </numFmts>
  <fonts count="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Border="1"/>
    <xf numFmtId="171" fontId="1" fillId="0" borderId="0" xfId="0" applyNumberFormat="1" applyFont="1"/>
    <xf numFmtId="0" fontId="2" fillId="0" borderId="0" xfId="0" applyFont="1" applyFill="1"/>
    <xf numFmtId="0" fontId="2" fillId="0" borderId="0" xfId="0" applyFont="1" applyFill="1" applyAlignment="1">
      <alignment horizontal="center" wrapText="1"/>
    </xf>
    <xf numFmtId="0" fontId="2" fillId="0" borderId="12" xfId="0" applyFont="1" applyFill="1" applyBorder="1"/>
    <xf numFmtId="0" fontId="2" fillId="0" borderId="1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2" fillId="0" borderId="11" xfId="0" applyFont="1" applyFill="1" applyBorder="1" applyAlignment="1">
      <alignment horizontal="center" vertical="center" wrapText="1"/>
    </xf>
    <xf numFmtId="167" fontId="2" fillId="0" borderId="1" xfId="0" applyNumberFormat="1" applyFont="1" applyFill="1" applyBorder="1"/>
    <xf numFmtId="168" fontId="2" fillId="0" borderId="1" xfId="0" applyNumberFormat="1" applyFont="1" applyFill="1" applyBorder="1"/>
    <xf numFmtId="4" fontId="2" fillId="0" borderId="1" xfId="0" applyNumberFormat="1" applyFont="1" applyFill="1" applyBorder="1"/>
    <xf numFmtId="172" fontId="2" fillId="0" borderId="1" xfId="0" applyNumberFormat="1" applyFont="1" applyFill="1" applyBorder="1"/>
    <xf numFmtId="43" fontId="2" fillId="0" borderId="1" xfId="0" applyNumberFormat="1" applyFont="1" applyFill="1" applyBorder="1"/>
    <xf numFmtId="169" fontId="2" fillId="0" borderId="1" xfId="0" applyNumberFormat="1" applyFont="1" applyFill="1" applyBorder="1" applyAlignment="1">
      <alignment horizontal="center" vertical="center"/>
    </xf>
    <xf numFmtId="43" fontId="2" fillId="0" borderId="1" xfId="0" applyNumberFormat="1" applyFont="1" applyFill="1" applyBorder="1" applyAlignment="1">
      <alignment horizontal="center" vertical="center"/>
    </xf>
    <xf numFmtId="171" fontId="2" fillId="0" borderId="1" xfId="0" applyNumberFormat="1" applyFont="1" applyFill="1" applyBorder="1"/>
    <xf numFmtId="165" fontId="2" fillId="0" borderId="1" xfId="0" applyNumberFormat="1" applyFont="1" applyFill="1" applyBorder="1" applyAlignment="1">
      <alignment horizontal="left" vertical="center" wrapText="1"/>
    </xf>
    <xf numFmtId="169" fontId="2" fillId="0" borderId="1" xfId="0" applyNumberFormat="1" applyFont="1" applyFill="1" applyBorder="1"/>
    <xf numFmtId="0" fontId="2" fillId="0" borderId="0" xfId="0" applyFont="1" applyFill="1" applyAlignment="1">
      <alignment horizontal="left" vertical="center"/>
    </xf>
    <xf numFmtId="170" fontId="2" fillId="0" borderId="1" xfId="0" applyNumberFormat="1" applyFont="1" applyFill="1" applyBorder="1"/>
    <xf numFmtId="0" fontId="2" fillId="0" borderId="1" xfId="0" applyFont="1" applyFill="1" applyBorder="1" applyAlignment="1">
      <alignment horizontal="left" vertical="center"/>
    </xf>
    <xf numFmtId="171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vertical="center" wrapText="1"/>
    </xf>
    <xf numFmtId="173" fontId="2" fillId="0" borderId="1" xfId="0" applyNumberFormat="1" applyFont="1" applyFill="1" applyBorder="1"/>
    <xf numFmtId="171" fontId="2" fillId="0" borderId="2" xfId="0" applyNumberFormat="1" applyFont="1" applyFill="1" applyBorder="1"/>
    <xf numFmtId="0" fontId="2" fillId="0" borderId="1" xfId="0" applyFont="1" applyFill="1" applyBorder="1" applyAlignment="1">
      <alignment horizontal="center" vertical="center" wrapText="1"/>
    </xf>
    <xf numFmtId="4" fontId="2" fillId="0" borderId="0" xfId="0" applyNumberFormat="1" applyFont="1" applyFill="1"/>
    <xf numFmtId="170" fontId="2" fillId="0" borderId="1" xfId="0" applyNumberFormat="1" applyFont="1" applyFill="1" applyBorder="1" applyAlignment="1">
      <alignment horizontal="center" vertical="center"/>
    </xf>
    <xf numFmtId="170" fontId="2" fillId="0" borderId="0" xfId="0" applyNumberFormat="1" applyFont="1" applyFill="1"/>
    <xf numFmtId="170" fontId="2" fillId="0" borderId="1" xfId="0" applyNumberFormat="1" applyFont="1" applyFill="1" applyBorder="1" applyAlignment="1">
      <alignment vertical="center"/>
    </xf>
    <xf numFmtId="171" fontId="2" fillId="0" borderId="1" xfId="0" applyNumberFormat="1" applyFont="1" applyFill="1" applyBorder="1" applyAlignment="1">
      <alignment vertical="center"/>
    </xf>
    <xf numFmtId="171" fontId="2" fillId="0" borderId="1" xfId="0" applyNumberFormat="1" applyFont="1" applyFill="1" applyBorder="1" applyAlignment="1">
      <alignment horizontal="center" vertical="top" wrapText="1"/>
    </xf>
    <xf numFmtId="171" fontId="2" fillId="0" borderId="1" xfId="0" applyNumberFormat="1" applyFont="1" applyFill="1" applyBorder="1" applyAlignment="1">
      <alignment horizontal="center" vertical="center" wrapText="1"/>
    </xf>
    <xf numFmtId="171" fontId="2" fillId="0" borderId="1" xfId="0" applyNumberFormat="1" applyFont="1" applyFill="1" applyBorder="1" applyAlignment="1">
      <alignment horizontal="center" wrapText="1"/>
    </xf>
    <xf numFmtId="170" fontId="2" fillId="0" borderId="0" xfId="0" applyNumberFormat="1" applyFont="1" applyFill="1" applyBorder="1"/>
    <xf numFmtId="170" fontId="2" fillId="0" borderId="0" xfId="0" applyNumberFormat="1" applyFont="1" applyFill="1" applyBorder="1" applyAlignment="1">
      <alignment textRotation="90"/>
    </xf>
    <xf numFmtId="0" fontId="2" fillId="0" borderId="0" xfId="0" applyFont="1" applyFill="1" applyBorder="1"/>
    <xf numFmtId="0" fontId="2" fillId="0" borderId="0" xfId="0" applyFont="1" applyFill="1" applyAlignment="1">
      <alignment horizontal="left" vertical="center" wrapText="1"/>
    </xf>
    <xf numFmtId="171" fontId="2" fillId="0" borderId="0" xfId="0" applyNumberFormat="1" applyFont="1" applyFill="1"/>
    <xf numFmtId="0" fontId="2" fillId="0" borderId="1" xfId="0" applyFont="1" applyFill="1" applyBorder="1" applyAlignment="1">
      <alignment horizontal="left" vertical="center" wrapText="1"/>
    </xf>
    <xf numFmtId="175" fontId="2" fillId="0" borderId="1" xfId="0" applyNumberFormat="1" applyFont="1" applyFill="1" applyBorder="1"/>
    <xf numFmtId="171" fontId="2" fillId="0" borderId="1" xfId="0" applyNumberFormat="1" applyFont="1" applyFill="1" applyBorder="1" applyAlignment="1">
      <alignment horizontal="center" vertical="center"/>
    </xf>
    <xf numFmtId="174" fontId="2" fillId="0" borderId="1" xfId="0" applyNumberFormat="1" applyFont="1" applyFill="1" applyBorder="1" applyAlignment="1">
      <alignment horizontal="center" vertical="center"/>
    </xf>
    <xf numFmtId="171" fontId="2" fillId="0" borderId="1" xfId="0" applyNumberFormat="1" applyFont="1" applyFill="1" applyBorder="1" applyAlignment="1">
      <alignment horizontal="right" vertical="top"/>
    </xf>
    <xf numFmtId="173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3" fontId="2" fillId="0" borderId="1" xfId="0" applyNumberFormat="1" applyFont="1" applyFill="1" applyBorder="1" applyAlignment="1">
      <alignment horizontal="center"/>
    </xf>
    <xf numFmtId="165" fontId="2" fillId="0" borderId="4" xfId="0" applyNumberFormat="1" applyFont="1" applyFill="1" applyBorder="1" applyAlignment="1">
      <alignment horizontal="left" vertical="center" wrapText="1"/>
    </xf>
    <xf numFmtId="165" fontId="2" fillId="0" borderId="4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/>
    <xf numFmtId="0" fontId="6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65" fontId="2" fillId="0" borderId="1" xfId="0" applyNumberFormat="1" applyFont="1" applyFill="1" applyBorder="1"/>
    <xf numFmtId="2" fontId="2" fillId="0" borderId="1" xfId="0" applyNumberFormat="1" applyFont="1" applyFill="1" applyBorder="1"/>
    <xf numFmtId="175" fontId="2" fillId="0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Fill="1" applyBorder="1"/>
    <xf numFmtId="165" fontId="2" fillId="0" borderId="1" xfId="0" applyNumberFormat="1" applyFont="1" applyFill="1" applyBorder="1" applyAlignment="1">
      <alignment vertical="center"/>
    </xf>
    <xf numFmtId="168" fontId="2" fillId="0" borderId="1" xfId="0" applyNumberFormat="1" applyFont="1" applyFill="1" applyBorder="1" applyAlignment="1">
      <alignment vertical="center"/>
    </xf>
    <xf numFmtId="172" fontId="2" fillId="0" borderId="1" xfId="0" applyNumberFormat="1" applyFont="1" applyFill="1" applyBorder="1" applyAlignment="1">
      <alignment vertical="center"/>
    </xf>
    <xf numFmtId="173" fontId="2" fillId="0" borderId="1" xfId="0" applyNumberFormat="1" applyFont="1" applyFill="1" applyBorder="1" applyAlignment="1">
      <alignment vertical="center"/>
    </xf>
    <xf numFmtId="2" fontId="2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vertical="center"/>
    </xf>
    <xf numFmtId="43" fontId="2" fillId="0" borderId="1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textRotation="90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vertical="top" wrapText="1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169" fontId="2" fillId="0" borderId="5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40"/>
  <sheetViews>
    <sheetView tabSelected="1" zoomScale="70" zoomScaleNormal="70" workbookViewId="0">
      <selection activeCell="T11" sqref="T11"/>
    </sheetView>
  </sheetViews>
  <sheetFormatPr defaultColWidth="9.140625" defaultRowHeight="12.75"/>
  <cols>
    <col min="1" max="1" width="23.85546875" style="1" customWidth="1"/>
    <col min="2" max="2" width="18.5703125" style="1" customWidth="1"/>
    <col min="3" max="3" width="18.28515625" style="1" customWidth="1"/>
    <col min="4" max="5" width="15.28515625" style="1" customWidth="1"/>
    <col min="6" max="6" width="18.28515625" style="1" customWidth="1"/>
    <col min="7" max="7" width="13.85546875" style="1" customWidth="1"/>
    <col min="8" max="9" width="15.28515625" style="1" customWidth="1"/>
    <col min="10" max="10" width="17" style="1" customWidth="1"/>
    <col min="11" max="11" width="16" style="1" customWidth="1"/>
    <col min="12" max="12" width="17.7109375" style="1" customWidth="1"/>
    <col min="13" max="13" width="13.5703125" style="1" customWidth="1"/>
    <col min="14" max="14" width="14.140625" style="1" customWidth="1"/>
    <col min="15" max="15" width="14" style="1" customWidth="1"/>
    <col min="16" max="16" width="15.28515625" style="1" customWidth="1"/>
    <col min="17" max="17" width="19" style="1" customWidth="1"/>
    <col min="18" max="18" width="9.140625" style="1"/>
    <col min="19" max="19" width="4.140625" style="1" customWidth="1"/>
    <col min="20" max="20" width="2.85546875" style="1" customWidth="1"/>
    <col min="21" max="21" width="2.140625" style="1" customWidth="1"/>
    <col min="22" max="16384" width="9.140625" style="1"/>
  </cols>
  <sheetData>
    <row r="1" spans="1:17" ht="18.75">
      <c r="O1" s="54" t="s">
        <v>79</v>
      </c>
    </row>
    <row r="2" spans="1:17" ht="18.75">
      <c r="O2" s="54" t="s">
        <v>80</v>
      </c>
    </row>
    <row r="3" spans="1:17" ht="18.75">
      <c r="O3" s="54" t="s">
        <v>81</v>
      </c>
    </row>
    <row r="4" spans="1:17" s="4" customFormat="1" ht="19.5" customHeight="1">
      <c r="I4" s="52"/>
      <c r="J4" s="53"/>
      <c r="K4" s="53"/>
      <c r="L4" s="53"/>
      <c r="M4" s="53"/>
      <c r="O4" s="55" t="s">
        <v>82</v>
      </c>
      <c r="P4" s="53"/>
      <c r="Q4" s="53"/>
    </row>
    <row r="5" spans="1:17" s="4" customFormat="1" ht="19.5" customHeight="1">
      <c r="I5" s="53"/>
      <c r="J5" s="53"/>
      <c r="K5" s="53"/>
      <c r="L5" s="53"/>
      <c r="M5" s="53"/>
      <c r="O5" s="55" t="s">
        <v>86</v>
      </c>
      <c r="P5" s="53"/>
      <c r="Q5" s="53"/>
    </row>
    <row r="6" spans="1:17" s="4" customFormat="1" ht="12.95" customHeight="1">
      <c r="I6" s="53"/>
      <c r="J6" s="53"/>
      <c r="K6" s="53"/>
      <c r="L6" s="53"/>
      <c r="M6" s="53"/>
      <c r="N6" s="53"/>
      <c r="O6" s="53"/>
      <c r="P6" s="53"/>
      <c r="Q6" s="53"/>
    </row>
    <row r="7" spans="1:17" s="4" customFormat="1">
      <c r="I7" s="85"/>
      <c r="J7" s="86"/>
      <c r="K7" s="86"/>
      <c r="L7" s="86"/>
      <c r="M7" s="86"/>
      <c r="N7" s="86"/>
      <c r="O7" s="86"/>
      <c r="P7" s="86"/>
      <c r="Q7" s="86"/>
    </row>
    <row r="8" spans="1:17" s="4" customFormat="1" ht="21" customHeight="1">
      <c r="I8" s="56"/>
      <c r="J8" s="52"/>
      <c r="K8" s="52"/>
      <c r="L8" s="92" t="s">
        <v>83</v>
      </c>
      <c r="M8" s="92"/>
      <c r="N8" s="92"/>
      <c r="O8" s="92"/>
      <c r="P8" s="92"/>
      <c r="Q8" s="92"/>
    </row>
    <row r="9" spans="1:17" s="4" customFormat="1" ht="42" customHeight="1">
      <c r="H9" s="5"/>
      <c r="I9" s="52"/>
      <c r="J9" s="52"/>
      <c r="K9" s="52"/>
      <c r="L9" s="92" t="s">
        <v>84</v>
      </c>
      <c r="M9" s="92"/>
      <c r="N9" s="92"/>
      <c r="O9" s="92"/>
      <c r="P9" s="92"/>
      <c r="Q9" s="92"/>
    </row>
    <row r="10" spans="1:17" s="4" customFormat="1" ht="18.75">
      <c r="A10" s="87" t="s">
        <v>6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</row>
    <row r="11" spans="1:17" s="4" customForma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s="4" customFormat="1">
      <c r="A12" s="84" t="s">
        <v>0</v>
      </c>
      <c r="B12" s="84" t="s">
        <v>1</v>
      </c>
      <c r="C12" s="89" t="s">
        <v>2</v>
      </c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1"/>
      <c r="Q12" s="84" t="s">
        <v>3</v>
      </c>
    </row>
    <row r="13" spans="1:17" s="4" customFormat="1">
      <c r="A13" s="84"/>
      <c r="B13" s="84"/>
      <c r="C13" s="88" t="s">
        <v>4</v>
      </c>
      <c r="D13" s="89" t="s">
        <v>5</v>
      </c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1"/>
      <c r="Q13" s="84"/>
    </row>
    <row r="14" spans="1:17" s="4" customFormat="1" ht="59.25" customHeight="1">
      <c r="A14" s="84"/>
      <c r="B14" s="84"/>
      <c r="C14" s="88"/>
      <c r="D14" s="48">
        <v>2014</v>
      </c>
      <c r="E14" s="48">
        <v>2015</v>
      </c>
      <c r="F14" s="48">
        <v>2016</v>
      </c>
      <c r="G14" s="48">
        <v>2017</v>
      </c>
      <c r="H14" s="48">
        <v>2018</v>
      </c>
      <c r="I14" s="48">
        <v>2019</v>
      </c>
      <c r="J14" s="48">
        <v>2020</v>
      </c>
      <c r="K14" s="48">
        <v>2021</v>
      </c>
      <c r="L14" s="48">
        <v>2022</v>
      </c>
      <c r="M14" s="48">
        <v>2023</v>
      </c>
      <c r="N14" s="48">
        <v>2024</v>
      </c>
      <c r="O14" s="48">
        <v>2025</v>
      </c>
      <c r="P14" s="48">
        <v>2026</v>
      </c>
      <c r="Q14" s="84"/>
    </row>
    <row r="15" spans="1:17" s="4" customFormat="1">
      <c r="A15" s="48">
        <v>1</v>
      </c>
      <c r="B15" s="48">
        <v>2</v>
      </c>
      <c r="C15" s="48">
        <v>3</v>
      </c>
      <c r="D15" s="48">
        <v>4</v>
      </c>
      <c r="E15" s="48">
        <v>5</v>
      </c>
      <c r="F15" s="48">
        <v>6</v>
      </c>
      <c r="G15" s="48">
        <v>7</v>
      </c>
      <c r="H15" s="48">
        <v>8</v>
      </c>
      <c r="I15" s="48">
        <v>9</v>
      </c>
      <c r="J15" s="48">
        <v>10</v>
      </c>
      <c r="K15" s="48">
        <v>11</v>
      </c>
      <c r="L15" s="48">
        <v>12</v>
      </c>
      <c r="M15" s="48">
        <v>13</v>
      </c>
      <c r="N15" s="48">
        <v>14</v>
      </c>
      <c r="O15" s="48">
        <v>15</v>
      </c>
      <c r="P15" s="48">
        <v>15</v>
      </c>
      <c r="Q15" s="48">
        <v>16</v>
      </c>
    </row>
    <row r="16" spans="1:17" s="4" customFormat="1">
      <c r="A16" s="97" t="s">
        <v>44</v>
      </c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</row>
    <row r="17" spans="1:17" s="4" customFormat="1">
      <c r="A17" s="98" t="s">
        <v>7</v>
      </c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</row>
    <row r="18" spans="1:17" s="4" customFormat="1" ht="126" customHeight="1">
      <c r="A18" s="7" t="s">
        <v>8</v>
      </c>
      <c r="B18" s="8" t="s">
        <v>41</v>
      </c>
      <c r="C18" s="48" t="s">
        <v>45</v>
      </c>
      <c r="D18" s="48" t="s">
        <v>45</v>
      </c>
      <c r="E18" s="48" t="s">
        <v>45</v>
      </c>
      <c r="F18" s="48" t="s">
        <v>45</v>
      </c>
      <c r="G18" s="48" t="s">
        <v>45</v>
      </c>
      <c r="H18" s="48" t="s">
        <v>45</v>
      </c>
      <c r="I18" s="48" t="s">
        <v>45</v>
      </c>
      <c r="J18" s="48" t="s">
        <v>45</v>
      </c>
      <c r="K18" s="48" t="s">
        <v>45</v>
      </c>
      <c r="L18" s="48" t="s">
        <v>45</v>
      </c>
      <c r="M18" s="48" t="s">
        <v>45</v>
      </c>
      <c r="N18" s="48" t="s">
        <v>45</v>
      </c>
      <c r="O18" s="48" t="s">
        <v>45</v>
      </c>
      <c r="P18" s="48" t="s">
        <v>45</v>
      </c>
      <c r="Q18" s="73" t="s">
        <v>10</v>
      </c>
    </row>
    <row r="19" spans="1:17" s="4" customFormat="1" ht="89.1" customHeight="1">
      <c r="A19" s="7" t="s">
        <v>9</v>
      </c>
      <c r="B19" s="8" t="s">
        <v>41</v>
      </c>
      <c r="C19" s="48" t="s">
        <v>45</v>
      </c>
      <c r="D19" s="48" t="s">
        <v>45</v>
      </c>
      <c r="E19" s="48" t="s">
        <v>45</v>
      </c>
      <c r="F19" s="48" t="s">
        <v>45</v>
      </c>
      <c r="G19" s="48" t="s">
        <v>45</v>
      </c>
      <c r="H19" s="48" t="s">
        <v>45</v>
      </c>
      <c r="I19" s="48" t="s">
        <v>45</v>
      </c>
      <c r="J19" s="48" t="s">
        <v>45</v>
      </c>
      <c r="K19" s="48" t="s">
        <v>45</v>
      </c>
      <c r="L19" s="48" t="s">
        <v>45</v>
      </c>
      <c r="M19" s="48" t="s">
        <v>45</v>
      </c>
      <c r="N19" s="48" t="s">
        <v>45</v>
      </c>
      <c r="O19" s="48" t="s">
        <v>45</v>
      </c>
      <c r="P19" s="48" t="s">
        <v>45</v>
      </c>
      <c r="Q19" s="75"/>
    </row>
    <row r="20" spans="1:17" s="4" customFormat="1">
      <c r="A20" s="94" t="s">
        <v>11</v>
      </c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6"/>
    </row>
    <row r="21" spans="1:17" s="4" customFormat="1" ht="48.6" customHeight="1">
      <c r="A21" s="7" t="s">
        <v>12</v>
      </c>
      <c r="B21" s="8" t="s">
        <v>41</v>
      </c>
      <c r="C21" s="48" t="s">
        <v>45</v>
      </c>
      <c r="D21" s="48" t="s">
        <v>45</v>
      </c>
      <c r="E21" s="48" t="s">
        <v>45</v>
      </c>
      <c r="F21" s="48" t="s">
        <v>45</v>
      </c>
      <c r="G21" s="48" t="s">
        <v>45</v>
      </c>
      <c r="H21" s="48" t="s">
        <v>45</v>
      </c>
      <c r="I21" s="48" t="s">
        <v>45</v>
      </c>
      <c r="J21" s="48" t="s">
        <v>45</v>
      </c>
      <c r="K21" s="48" t="s">
        <v>45</v>
      </c>
      <c r="L21" s="48" t="s">
        <v>45</v>
      </c>
      <c r="M21" s="48" t="s">
        <v>45</v>
      </c>
      <c r="N21" s="48" t="s">
        <v>45</v>
      </c>
      <c r="O21" s="48" t="s">
        <v>45</v>
      </c>
      <c r="P21" s="48" t="s">
        <v>45</v>
      </c>
      <c r="Q21" s="73" t="s">
        <v>13</v>
      </c>
    </row>
    <row r="22" spans="1:17" s="4" customFormat="1" ht="51.75" customHeight="1">
      <c r="A22" s="9" t="s">
        <v>14</v>
      </c>
      <c r="B22" s="8" t="s">
        <v>41</v>
      </c>
      <c r="C22" s="48" t="s">
        <v>45</v>
      </c>
      <c r="D22" s="48" t="s">
        <v>45</v>
      </c>
      <c r="E22" s="48" t="s">
        <v>45</v>
      </c>
      <c r="F22" s="48" t="s">
        <v>45</v>
      </c>
      <c r="G22" s="48" t="s">
        <v>45</v>
      </c>
      <c r="H22" s="48" t="s">
        <v>45</v>
      </c>
      <c r="I22" s="48" t="s">
        <v>45</v>
      </c>
      <c r="J22" s="48" t="s">
        <v>45</v>
      </c>
      <c r="K22" s="48" t="s">
        <v>45</v>
      </c>
      <c r="L22" s="48" t="s">
        <v>45</v>
      </c>
      <c r="M22" s="48" t="s">
        <v>45</v>
      </c>
      <c r="N22" s="48" t="s">
        <v>45</v>
      </c>
      <c r="O22" s="48" t="s">
        <v>45</v>
      </c>
      <c r="P22" s="48" t="s">
        <v>45</v>
      </c>
      <c r="Q22" s="75"/>
    </row>
    <row r="23" spans="1:17" s="4" customFormat="1" ht="76.5" customHeight="1">
      <c r="A23" s="9" t="s">
        <v>47</v>
      </c>
      <c r="B23" s="8" t="s">
        <v>41</v>
      </c>
      <c r="C23" s="48" t="s">
        <v>45</v>
      </c>
      <c r="D23" s="48" t="s">
        <v>45</v>
      </c>
      <c r="E23" s="48" t="s">
        <v>45</v>
      </c>
      <c r="F23" s="48" t="s">
        <v>45</v>
      </c>
      <c r="G23" s="48" t="s">
        <v>45</v>
      </c>
      <c r="H23" s="48" t="s">
        <v>45</v>
      </c>
      <c r="I23" s="48" t="s">
        <v>45</v>
      </c>
      <c r="J23" s="48" t="s">
        <v>45</v>
      </c>
      <c r="K23" s="48" t="s">
        <v>45</v>
      </c>
      <c r="L23" s="48" t="s">
        <v>45</v>
      </c>
      <c r="M23" s="48" t="s">
        <v>45</v>
      </c>
      <c r="N23" s="48" t="s">
        <v>45</v>
      </c>
      <c r="O23" s="48" t="s">
        <v>45</v>
      </c>
      <c r="P23" s="48" t="s">
        <v>45</v>
      </c>
      <c r="Q23" s="10" t="s">
        <v>15</v>
      </c>
    </row>
    <row r="24" spans="1:17" s="4" customFormat="1">
      <c r="A24" s="94" t="s">
        <v>16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6"/>
    </row>
    <row r="25" spans="1:17" s="4" customFormat="1">
      <c r="A25" s="70" t="s">
        <v>43</v>
      </c>
      <c r="B25" s="21" t="s">
        <v>17</v>
      </c>
      <c r="C25" s="59">
        <f>SUM(D25:P25)</f>
        <v>132989.45362000001</v>
      </c>
      <c r="D25" s="12">
        <f t="shared" ref="D25:J25" si="0">D30+D60+D61+D62+D63</f>
        <v>14578.866999999998</v>
      </c>
      <c r="E25" s="14">
        <f t="shared" si="0"/>
        <v>2590.6570000000002</v>
      </c>
      <c r="F25" s="26">
        <f t="shared" si="0"/>
        <v>2997.0039999999999</v>
      </c>
      <c r="G25" s="12">
        <f t="shared" si="0"/>
        <v>9016.9</v>
      </c>
      <c r="H25" s="60">
        <f t="shared" si="0"/>
        <v>1492.6</v>
      </c>
      <c r="I25" s="26">
        <f t="shared" si="0"/>
        <v>13142.342219999999</v>
      </c>
      <c r="J25" s="16">
        <f t="shared" si="0"/>
        <v>80.583399999999997</v>
      </c>
      <c r="K25" s="61">
        <f t="shared" ref="K25:N25" si="1">K30+K61+K62+K63+K60</f>
        <v>1709.1999999999998</v>
      </c>
      <c r="L25" s="16">
        <f t="shared" si="1"/>
        <v>22553.8</v>
      </c>
      <c r="M25" s="17">
        <f t="shared" si="1"/>
        <v>40115.5</v>
      </c>
      <c r="N25" s="17">
        <f t="shared" si="1"/>
        <v>1419.5</v>
      </c>
      <c r="O25" s="17">
        <f>O60+O66</f>
        <v>23183.3</v>
      </c>
      <c r="P25" s="17">
        <f>P66</f>
        <v>109.2</v>
      </c>
      <c r="Q25" s="99"/>
    </row>
    <row r="26" spans="1:17" s="4" customFormat="1">
      <c r="A26" s="71"/>
      <c r="B26" s="19" t="s">
        <v>18</v>
      </c>
      <c r="C26" s="62">
        <f>SUM(D26:P26)</f>
        <v>478638.47531000001</v>
      </c>
      <c r="D26" s="62">
        <f>D31</f>
        <v>0</v>
      </c>
      <c r="E26" s="14">
        <f t="shared" ref="E26:J27" si="2">E31</f>
        <v>0</v>
      </c>
      <c r="F26" s="26">
        <f t="shared" si="2"/>
        <v>65026.326990000001</v>
      </c>
      <c r="G26" s="13">
        <f t="shared" si="2"/>
        <v>24082.67</v>
      </c>
      <c r="H26" s="60">
        <f t="shared" si="2"/>
        <v>79132.669999999984</v>
      </c>
      <c r="I26" s="26">
        <f t="shared" si="2"/>
        <v>0</v>
      </c>
      <c r="J26" s="17">
        <f t="shared" si="2"/>
        <v>80502.8</v>
      </c>
      <c r="K26" s="61">
        <f>K31</f>
        <v>114966.40999999999</v>
      </c>
      <c r="L26" s="44">
        <f>L31</f>
        <v>5851.9983199999997</v>
      </c>
      <c r="M26" s="17">
        <f t="shared" ref="M26:P27" si="3">M31</f>
        <v>0</v>
      </c>
      <c r="N26" s="17">
        <f>N31</f>
        <v>0</v>
      </c>
      <c r="O26" s="17">
        <f>O31</f>
        <v>0</v>
      </c>
      <c r="P26" s="17">
        <f>P65</f>
        <v>109075.6</v>
      </c>
      <c r="Q26" s="74"/>
    </row>
    <row r="27" spans="1:17" s="4" customFormat="1" ht="25.5">
      <c r="A27" s="71"/>
      <c r="B27" s="19" t="s">
        <v>19</v>
      </c>
      <c r="C27" s="62">
        <f>SUM(D27:L27)</f>
        <v>340074.42768000002</v>
      </c>
      <c r="D27" s="13">
        <f>D32</f>
        <v>0</v>
      </c>
      <c r="E27" s="14">
        <f t="shared" si="2"/>
        <v>0</v>
      </c>
      <c r="F27" s="26">
        <f t="shared" si="2"/>
        <v>340074.42768000002</v>
      </c>
      <c r="G27" s="13">
        <f t="shared" si="2"/>
        <v>0</v>
      </c>
      <c r="H27" s="60">
        <f t="shared" si="2"/>
        <v>0</v>
      </c>
      <c r="I27" s="26">
        <f t="shared" si="2"/>
        <v>0</v>
      </c>
      <c r="J27" s="16">
        <f t="shared" si="2"/>
        <v>0</v>
      </c>
      <c r="K27" s="61">
        <f>K32</f>
        <v>0</v>
      </c>
      <c r="L27" s="16">
        <f>L32</f>
        <v>0</v>
      </c>
      <c r="M27" s="17">
        <f t="shared" si="3"/>
        <v>0</v>
      </c>
      <c r="N27" s="17">
        <f>N32</f>
        <v>0</v>
      </c>
      <c r="O27" s="17">
        <f>O32</f>
        <v>0</v>
      </c>
      <c r="P27" s="17">
        <f t="shared" si="3"/>
        <v>0</v>
      </c>
      <c r="Q27" s="74"/>
    </row>
    <row r="28" spans="1:17" s="4" customFormat="1" ht="41.1" customHeight="1">
      <c r="A28" s="72"/>
      <c r="B28" s="25" t="s">
        <v>20</v>
      </c>
      <c r="C28" s="63">
        <f>SUM(D28:P28)</f>
        <v>951702.35661000002</v>
      </c>
      <c r="D28" s="64">
        <f>D25+D26+D27</f>
        <v>14578.866999999998</v>
      </c>
      <c r="E28" s="65">
        <f t="shared" ref="E28:J28" si="4">E25+E26+E27</f>
        <v>2590.6570000000002</v>
      </c>
      <c r="F28" s="66">
        <f t="shared" si="4"/>
        <v>408097.75867000001</v>
      </c>
      <c r="G28" s="64">
        <f t="shared" si="4"/>
        <v>33099.57</v>
      </c>
      <c r="H28" s="67">
        <f t="shared" si="4"/>
        <v>80625.26999999999</v>
      </c>
      <c r="I28" s="66">
        <f t="shared" si="4"/>
        <v>13142.342219999999</v>
      </c>
      <c r="J28" s="16">
        <f t="shared" si="4"/>
        <v>80583.383400000006</v>
      </c>
      <c r="K28" s="61">
        <f>K25+K26+K27</f>
        <v>116675.60999999999</v>
      </c>
      <c r="L28" s="44">
        <f>L25+L26+L27</f>
        <v>28405.798319999998</v>
      </c>
      <c r="M28" s="17">
        <f>M25+M26+M27</f>
        <v>40115.5</v>
      </c>
      <c r="N28" s="17">
        <f>N25+N26+N27</f>
        <v>1419.5</v>
      </c>
      <c r="O28" s="17">
        <f>O25</f>
        <v>23183.3</v>
      </c>
      <c r="P28" s="17">
        <f>P25+P26</f>
        <v>109184.8</v>
      </c>
      <c r="Q28" s="75"/>
    </row>
    <row r="29" spans="1:17" s="4" customFormat="1">
      <c r="A29" s="100" t="s">
        <v>21</v>
      </c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2"/>
    </row>
    <row r="30" spans="1:17" s="4" customFormat="1">
      <c r="A30" s="103" t="s">
        <v>42</v>
      </c>
      <c r="B30" s="23" t="s">
        <v>17</v>
      </c>
      <c r="C30" s="11">
        <f>SUM(D30:P30)</f>
        <v>17468.118259999996</v>
      </c>
      <c r="D30" s="12">
        <f>D35+D36+D42+D44</f>
        <v>14378.866999999998</v>
      </c>
      <c r="E30" s="13">
        <f>E36+E44</f>
        <v>2233.71</v>
      </c>
      <c r="F30" s="13">
        <f>F35+F36+F42+F44</f>
        <v>0</v>
      </c>
      <c r="G30" s="14">
        <f>G35+G36+G42+G44</f>
        <v>554</v>
      </c>
      <c r="H30" s="13">
        <f>H35+H36+H42+H44+H63+H60+H61</f>
        <v>100</v>
      </c>
      <c r="I30" s="15">
        <f>I35+I36+I42+I44</f>
        <v>0</v>
      </c>
      <c r="J30" s="16">
        <f>J35+J36+J42+J44+J63+J60+J61</f>
        <v>80.583399999999997</v>
      </c>
      <c r="K30" s="17">
        <f>K35+K36+K42+K44</f>
        <v>115.1</v>
      </c>
      <c r="L30" s="16">
        <f>L35+L36+L42+L44</f>
        <v>5.8578599999999996</v>
      </c>
      <c r="M30" s="16">
        <f>M35+M36+M42+M44</f>
        <v>0</v>
      </c>
      <c r="N30" s="16">
        <f>N35+N36+N42+N44</f>
        <v>0</v>
      </c>
      <c r="O30" s="16">
        <v>0</v>
      </c>
      <c r="P30" s="16">
        <v>0</v>
      </c>
      <c r="Q30" s="73"/>
    </row>
    <row r="31" spans="1:17" s="4" customFormat="1">
      <c r="A31" s="103"/>
      <c r="B31" s="19" t="s">
        <v>18</v>
      </c>
      <c r="C31" s="62">
        <f>SUM(D31:P31)</f>
        <v>369562.87530999997</v>
      </c>
      <c r="D31" s="13">
        <f t="shared" ref="D31:J31" si="5">D37+D39+D41+D43</f>
        <v>0</v>
      </c>
      <c r="E31" s="13">
        <f t="shared" si="5"/>
        <v>0</v>
      </c>
      <c r="F31" s="26">
        <f t="shared" si="5"/>
        <v>65026.326990000001</v>
      </c>
      <c r="G31" s="14">
        <f t="shared" si="5"/>
        <v>24082.67</v>
      </c>
      <c r="H31" s="60">
        <f t="shared" si="5"/>
        <v>79132.669999999984</v>
      </c>
      <c r="I31" s="15">
        <f t="shared" si="5"/>
        <v>0</v>
      </c>
      <c r="J31" s="16">
        <f t="shared" si="5"/>
        <v>80502.8</v>
      </c>
      <c r="K31" s="17">
        <f>K37+K39+K41+K43</f>
        <v>114966.40999999999</v>
      </c>
      <c r="L31" s="16">
        <f>L37+L39+L41+L43</f>
        <v>5851.9983199999997</v>
      </c>
      <c r="M31" s="16">
        <f>M37+M39+M41+M43</f>
        <v>0</v>
      </c>
      <c r="N31" s="16">
        <f>N37+N39+N41+N43</f>
        <v>0</v>
      </c>
      <c r="O31" s="17">
        <f>O37+O39+O41+O43</f>
        <v>0</v>
      </c>
      <c r="P31" s="17">
        <v>0</v>
      </c>
      <c r="Q31" s="74"/>
    </row>
    <row r="32" spans="1:17" s="4" customFormat="1" ht="25.5">
      <c r="A32" s="103"/>
      <c r="B32" s="19" t="s">
        <v>19</v>
      </c>
      <c r="C32" s="62">
        <f>SUM(D32:P32)</f>
        <v>340074.42768000002</v>
      </c>
      <c r="D32" s="13">
        <f>D38+D40</f>
        <v>0</v>
      </c>
      <c r="E32" s="13">
        <f t="shared" ref="E32:J32" si="6">E38+E40</f>
        <v>0</v>
      </c>
      <c r="F32" s="26">
        <f>F38+F40</f>
        <v>340074.42768000002</v>
      </c>
      <c r="G32" s="14">
        <f t="shared" si="6"/>
        <v>0</v>
      </c>
      <c r="H32" s="60">
        <f t="shared" si="6"/>
        <v>0</v>
      </c>
      <c r="I32" s="15">
        <f t="shared" si="6"/>
        <v>0</v>
      </c>
      <c r="J32" s="16">
        <f t="shared" si="6"/>
        <v>0</v>
      </c>
      <c r="K32" s="17">
        <f>0</f>
        <v>0</v>
      </c>
      <c r="L32" s="16">
        <f>0</f>
        <v>0</v>
      </c>
      <c r="M32" s="30">
        <f>M38+M40</f>
        <v>0</v>
      </c>
      <c r="N32" s="16">
        <f>N38+N40</f>
        <v>0</v>
      </c>
      <c r="O32" s="17">
        <f>O38+O40</f>
        <v>0</v>
      </c>
      <c r="P32" s="17">
        <f>P38+P40</f>
        <v>0</v>
      </c>
      <c r="Q32" s="74"/>
    </row>
    <row r="33" spans="1:21" s="4" customFormat="1" ht="61.5" customHeight="1">
      <c r="A33" s="103"/>
      <c r="B33" s="25" t="s">
        <v>20</v>
      </c>
      <c r="C33" s="63">
        <f>SUM(D33:L33)</f>
        <v>727105.42125000013</v>
      </c>
      <c r="D33" s="64">
        <f>SUM(D30:D32)</f>
        <v>14378.866999999998</v>
      </c>
      <c r="E33" s="68">
        <f t="shared" ref="E33:J33" si="7">SUM(E30:E32)</f>
        <v>2233.71</v>
      </c>
      <c r="F33" s="66">
        <f t="shared" si="7"/>
        <v>405100.75467000005</v>
      </c>
      <c r="G33" s="68">
        <f t="shared" si="7"/>
        <v>24636.67</v>
      </c>
      <c r="H33" s="67">
        <f>SUM(H30:H32)</f>
        <v>79232.669999999984</v>
      </c>
      <c r="I33" s="69">
        <f t="shared" si="7"/>
        <v>0</v>
      </c>
      <c r="J33" s="16">
        <f t="shared" si="7"/>
        <v>80583.383400000006</v>
      </c>
      <c r="K33" s="17">
        <f t="shared" ref="K33:P33" si="8">SUM(K30:K32)</f>
        <v>115081.51</v>
      </c>
      <c r="L33" s="44">
        <f t="shared" si="8"/>
        <v>5857.8561799999998</v>
      </c>
      <c r="M33" s="30">
        <f t="shared" si="8"/>
        <v>0</v>
      </c>
      <c r="N33" s="16">
        <f t="shared" si="8"/>
        <v>0</v>
      </c>
      <c r="O33" s="17">
        <f t="shared" si="8"/>
        <v>0</v>
      </c>
      <c r="P33" s="17">
        <f t="shared" si="8"/>
        <v>0</v>
      </c>
      <c r="Q33" s="75"/>
    </row>
    <row r="34" spans="1:21" s="4" customFormat="1">
      <c r="A34" s="94" t="s">
        <v>21</v>
      </c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6"/>
    </row>
    <row r="35" spans="1:21" s="4" customFormat="1" ht="40.15" customHeight="1">
      <c r="A35" s="7" t="s">
        <v>22</v>
      </c>
      <c r="B35" s="23" t="s">
        <v>17</v>
      </c>
      <c r="C35" s="18">
        <f>SUM(D35:L35)</f>
        <v>9061.9</v>
      </c>
      <c r="D35" s="18">
        <v>9061.9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73" t="s">
        <v>24</v>
      </c>
    </row>
    <row r="36" spans="1:21" s="4" customFormat="1" ht="50.65" customHeight="1">
      <c r="A36" s="7" t="s">
        <v>23</v>
      </c>
      <c r="B36" s="23" t="s">
        <v>17</v>
      </c>
      <c r="C36" s="18">
        <f t="shared" ref="C36:C62" si="9">SUM(D36:L36)</f>
        <v>7550.6769999999997</v>
      </c>
      <c r="D36" s="18">
        <v>5316.9669999999996</v>
      </c>
      <c r="E36" s="18">
        <v>2233.71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75"/>
    </row>
    <row r="37" spans="1:21" s="4" customFormat="1" ht="54" customHeight="1">
      <c r="A37" s="70" t="s">
        <v>73</v>
      </c>
      <c r="B37" s="19" t="s">
        <v>18</v>
      </c>
      <c r="C37" s="18">
        <f t="shared" si="9"/>
        <v>46615.348570000002</v>
      </c>
      <c r="D37" s="18">
        <v>0</v>
      </c>
      <c r="E37" s="18">
        <v>0</v>
      </c>
      <c r="F37" s="18">
        <v>46615.348570000002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84" t="s">
        <v>24</v>
      </c>
    </row>
    <row r="38" spans="1:21" s="4" customFormat="1" ht="117.75" customHeight="1">
      <c r="A38" s="72"/>
      <c r="B38" s="19" t="s">
        <v>19</v>
      </c>
      <c r="C38" s="18">
        <f t="shared" si="9"/>
        <v>322382.07650000002</v>
      </c>
      <c r="D38" s="18">
        <v>0</v>
      </c>
      <c r="E38" s="18">
        <v>0</v>
      </c>
      <c r="F38" s="20">
        <v>322382.07650000002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84"/>
    </row>
    <row r="39" spans="1:21" s="4" customFormat="1" ht="35.25" customHeight="1">
      <c r="A39" s="70" t="s">
        <v>75</v>
      </c>
      <c r="B39" s="19" t="s">
        <v>18</v>
      </c>
      <c r="C39" s="18">
        <f t="shared" si="9"/>
        <v>18410.978419999999</v>
      </c>
      <c r="D39" s="18">
        <v>0</v>
      </c>
      <c r="E39" s="18">
        <v>0</v>
      </c>
      <c r="F39" s="18">
        <v>18410.978419999999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84"/>
      <c r="U39" s="4" t="s">
        <v>46</v>
      </c>
    </row>
    <row r="40" spans="1:21" s="4" customFormat="1" ht="69" customHeight="1">
      <c r="A40" s="72"/>
      <c r="B40" s="19" t="s">
        <v>19</v>
      </c>
      <c r="C40" s="18">
        <f t="shared" si="9"/>
        <v>17692.351180000001</v>
      </c>
      <c r="D40" s="18">
        <v>0</v>
      </c>
      <c r="E40" s="18">
        <v>0</v>
      </c>
      <c r="F40" s="18">
        <v>17692.351180000001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84"/>
    </row>
    <row r="41" spans="1:21" s="4" customFormat="1" ht="87" customHeight="1">
      <c r="A41" s="70" t="s">
        <v>25</v>
      </c>
      <c r="B41" s="19" t="s">
        <v>18</v>
      </c>
      <c r="C41" s="18">
        <f t="shared" si="9"/>
        <v>24082.67</v>
      </c>
      <c r="D41" s="18">
        <v>0</v>
      </c>
      <c r="E41" s="18">
        <v>0</v>
      </c>
      <c r="F41" s="18">
        <v>0</v>
      </c>
      <c r="G41" s="15">
        <v>24082.67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73" t="s">
        <v>15</v>
      </c>
    </row>
    <row r="42" spans="1:21" s="4" customFormat="1" ht="20.100000000000001" customHeight="1">
      <c r="A42" s="72"/>
      <c r="B42" s="21" t="s">
        <v>17</v>
      </c>
      <c r="C42" s="18">
        <f t="shared" si="9"/>
        <v>554</v>
      </c>
      <c r="D42" s="18">
        <v>0</v>
      </c>
      <c r="E42" s="18">
        <v>0</v>
      </c>
      <c r="F42" s="18">
        <v>0</v>
      </c>
      <c r="G42" s="15">
        <v>554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75"/>
    </row>
    <row r="43" spans="1:21" s="4" customFormat="1" ht="27" customHeight="1">
      <c r="A43" s="73" t="s">
        <v>71</v>
      </c>
      <c r="B43" s="19" t="s">
        <v>18</v>
      </c>
      <c r="C43" s="18">
        <f>SUM(D43:L43)</f>
        <v>280453.87831999996</v>
      </c>
      <c r="D43" s="18">
        <f>D46+D48+D49+D50+D51+D55+D57</f>
        <v>0</v>
      </c>
      <c r="E43" s="18">
        <f>E46+E48+E49+E50+E51+E55+E57</f>
        <v>0</v>
      </c>
      <c r="F43" s="18">
        <f>F46+F48+F49+F50+F51+F55+F57</f>
        <v>0</v>
      </c>
      <c r="G43" s="15">
        <f>G46+G48+G49+G50+G51+G55+G57</f>
        <v>0</v>
      </c>
      <c r="H43" s="20">
        <f>H46+H48+H49+H50+H51+H55+H57+H52+H53+H54+H59</f>
        <v>79132.669999999984</v>
      </c>
      <c r="I43" s="18">
        <f>I46+I48+I49+I50+I51+I55+I57</f>
        <v>0</v>
      </c>
      <c r="J43" s="18">
        <v>80502.8</v>
      </c>
      <c r="K43" s="15">
        <f>115081.51-K44</f>
        <v>114966.40999999999</v>
      </c>
      <c r="L43" s="18">
        <f>L56</f>
        <v>5851.9983199999997</v>
      </c>
      <c r="M43" s="22">
        <f>M56</f>
        <v>0</v>
      </c>
      <c r="N43" s="18">
        <f>N46+N48+N49+N50+N51+N55+N57</f>
        <v>0</v>
      </c>
      <c r="O43" s="15">
        <f>O46+O48+O49+O50+O51+O55+O56</f>
        <v>0</v>
      </c>
      <c r="P43" s="15">
        <f>P46+P48+P49+P50+P51+P55+P56</f>
        <v>0</v>
      </c>
      <c r="Q43" s="73" t="s">
        <v>24</v>
      </c>
    </row>
    <row r="44" spans="1:21" s="4" customFormat="1" ht="56.25" customHeight="1">
      <c r="A44" s="74"/>
      <c r="B44" s="23" t="s">
        <v>17</v>
      </c>
      <c r="C44" s="18">
        <f t="shared" si="9"/>
        <v>301.54126000000002</v>
      </c>
      <c r="D44" s="18">
        <f t="shared" ref="D44:I44" si="10">D47</f>
        <v>0</v>
      </c>
      <c r="E44" s="18">
        <f t="shared" si="10"/>
        <v>0</v>
      </c>
      <c r="F44" s="18">
        <f t="shared" si="10"/>
        <v>0</v>
      </c>
      <c r="G44" s="18">
        <f t="shared" si="10"/>
        <v>0</v>
      </c>
      <c r="H44" s="20">
        <f t="shared" si="10"/>
        <v>100</v>
      </c>
      <c r="I44" s="18">
        <f t="shared" si="10"/>
        <v>0</v>
      </c>
      <c r="J44" s="18">
        <f>80.5834</f>
        <v>80.583399999999997</v>
      </c>
      <c r="K44" s="18">
        <v>115.1</v>
      </c>
      <c r="L44" s="18">
        <f>L57</f>
        <v>5.8578599999999996</v>
      </c>
      <c r="M44" s="22">
        <f>M57</f>
        <v>0</v>
      </c>
      <c r="N44" s="18">
        <f>N47</f>
        <v>0</v>
      </c>
      <c r="O44" s="18">
        <f>O57</f>
        <v>0</v>
      </c>
      <c r="P44" s="18">
        <f>P57</f>
        <v>0</v>
      </c>
      <c r="Q44" s="74"/>
    </row>
    <row r="45" spans="1:21" s="4" customFormat="1" ht="48.6" customHeight="1">
      <c r="A45" s="75"/>
      <c r="B45" s="21" t="s">
        <v>72</v>
      </c>
      <c r="C45" s="18">
        <f>SUM(H45:P45)</f>
        <v>280755.41957999999</v>
      </c>
      <c r="D45" s="18">
        <f t="shared" ref="D45:J45" si="11">SUM(D43:D44)</f>
        <v>0</v>
      </c>
      <c r="E45" s="18">
        <f t="shared" si="11"/>
        <v>0</v>
      </c>
      <c r="F45" s="18">
        <f t="shared" si="11"/>
        <v>0</v>
      </c>
      <c r="G45" s="18">
        <f t="shared" si="11"/>
        <v>0</v>
      </c>
      <c r="H45" s="20">
        <f>SUM(H43:H44)</f>
        <v>79232.669999999984</v>
      </c>
      <c r="I45" s="18">
        <f t="shared" si="11"/>
        <v>0</v>
      </c>
      <c r="J45" s="18">
        <f t="shared" si="11"/>
        <v>80583.383400000006</v>
      </c>
      <c r="K45" s="43">
        <f t="shared" ref="K45:P45" si="12">SUM(K43:K44)</f>
        <v>115081.51</v>
      </c>
      <c r="L45" s="18">
        <f t="shared" si="12"/>
        <v>5857.8561799999998</v>
      </c>
      <c r="M45" s="22">
        <f t="shared" si="12"/>
        <v>0</v>
      </c>
      <c r="N45" s="18">
        <f t="shared" si="12"/>
        <v>0</v>
      </c>
      <c r="O45" s="15">
        <f t="shared" si="12"/>
        <v>0</v>
      </c>
      <c r="P45" s="15">
        <f t="shared" si="12"/>
        <v>0</v>
      </c>
      <c r="Q45" s="74"/>
    </row>
    <row r="46" spans="1:21" s="4" customFormat="1" ht="48.6" customHeight="1">
      <c r="A46" s="70" t="s">
        <v>26</v>
      </c>
      <c r="B46" s="19" t="s">
        <v>18</v>
      </c>
      <c r="C46" s="18">
        <f t="shared" si="9"/>
        <v>69350.244500000001</v>
      </c>
      <c r="D46" s="18">
        <v>0</v>
      </c>
      <c r="E46" s="18">
        <v>0</v>
      </c>
      <c r="F46" s="18">
        <v>0</v>
      </c>
      <c r="G46" s="18">
        <v>0</v>
      </c>
      <c r="H46" s="20">
        <v>69350.244500000001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74"/>
    </row>
    <row r="47" spans="1:21" s="4" customFormat="1" ht="14.65" customHeight="1">
      <c r="A47" s="72"/>
      <c r="B47" s="21" t="s">
        <v>17</v>
      </c>
      <c r="C47" s="18">
        <f t="shared" si="9"/>
        <v>100</v>
      </c>
      <c r="D47" s="18">
        <v>0</v>
      </c>
      <c r="E47" s="18">
        <v>0</v>
      </c>
      <c r="F47" s="18">
        <v>0</v>
      </c>
      <c r="G47" s="18">
        <v>0</v>
      </c>
      <c r="H47" s="18">
        <v>100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74"/>
    </row>
    <row r="48" spans="1:21" s="4" customFormat="1" ht="99" customHeight="1">
      <c r="A48" s="7" t="s">
        <v>27</v>
      </c>
      <c r="B48" s="42" t="s">
        <v>28</v>
      </c>
      <c r="C48" s="18">
        <f t="shared" si="9"/>
        <v>1481.5350000000001</v>
      </c>
      <c r="D48" s="18">
        <v>0</v>
      </c>
      <c r="E48" s="18">
        <v>0</v>
      </c>
      <c r="F48" s="18">
        <v>0</v>
      </c>
      <c r="G48" s="18">
        <v>0</v>
      </c>
      <c r="H48" s="18">
        <v>1481.5350000000001</v>
      </c>
      <c r="I48" s="18">
        <v>0</v>
      </c>
      <c r="J48" s="18">
        <v>0</v>
      </c>
      <c r="K48" s="24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75"/>
    </row>
    <row r="49" spans="1:18" s="4" customFormat="1" ht="87.6" customHeight="1">
      <c r="A49" s="9" t="s">
        <v>29</v>
      </c>
      <c r="B49" s="25" t="s">
        <v>28</v>
      </c>
      <c r="C49" s="18">
        <f t="shared" si="9"/>
        <v>999.66200000000003</v>
      </c>
      <c r="D49" s="18">
        <v>0</v>
      </c>
      <c r="E49" s="18">
        <v>0</v>
      </c>
      <c r="F49" s="18">
        <v>0</v>
      </c>
      <c r="G49" s="18">
        <v>0</v>
      </c>
      <c r="H49" s="18">
        <v>999.66200000000003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73" t="s">
        <v>24</v>
      </c>
    </row>
    <row r="50" spans="1:18" s="4" customFormat="1" ht="96.75" customHeight="1">
      <c r="A50" s="7" t="s">
        <v>30</v>
      </c>
      <c r="B50" s="25" t="s">
        <v>28</v>
      </c>
      <c r="C50" s="18">
        <f t="shared" si="9"/>
        <v>1367.8009999999999</v>
      </c>
      <c r="D50" s="18">
        <v>0</v>
      </c>
      <c r="E50" s="18">
        <v>0</v>
      </c>
      <c r="F50" s="18">
        <v>0</v>
      </c>
      <c r="G50" s="18">
        <v>0</v>
      </c>
      <c r="H50" s="18">
        <v>1367.8009999999999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74"/>
    </row>
    <row r="51" spans="1:18" s="4" customFormat="1" ht="95.25" customHeight="1">
      <c r="A51" s="9" t="s">
        <v>31</v>
      </c>
      <c r="B51" s="25" t="s">
        <v>28</v>
      </c>
      <c r="C51" s="18">
        <f t="shared" si="9"/>
        <v>1147.7771499999999</v>
      </c>
      <c r="D51" s="18">
        <v>0</v>
      </c>
      <c r="E51" s="18">
        <v>0</v>
      </c>
      <c r="F51" s="18">
        <v>0</v>
      </c>
      <c r="G51" s="18">
        <v>0</v>
      </c>
      <c r="H51" s="18">
        <v>1147.7771499999999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  <c r="Q51" s="74"/>
    </row>
    <row r="52" spans="1:18" s="4" customFormat="1" ht="78.599999999999994" customHeight="1">
      <c r="A52" s="9" t="s">
        <v>36</v>
      </c>
      <c r="B52" s="25" t="s">
        <v>28</v>
      </c>
      <c r="C52" s="18">
        <f t="shared" si="9"/>
        <v>1260.0109</v>
      </c>
      <c r="D52" s="18">
        <v>0</v>
      </c>
      <c r="E52" s="18">
        <v>0</v>
      </c>
      <c r="F52" s="18">
        <v>0</v>
      </c>
      <c r="G52" s="18">
        <v>0</v>
      </c>
      <c r="H52" s="18">
        <v>1260.0109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74"/>
    </row>
    <row r="53" spans="1:18" s="4" customFormat="1" ht="90" customHeight="1">
      <c r="A53" s="7" t="s">
        <v>37</v>
      </c>
      <c r="B53" s="25" t="s">
        <v>28</v>
      </c>
      <c r="C53" s="18">
        <f t="shared" si="9"/>
        <v>1140.2949000000001</v>
      </c>
      <c r="D53" s="18">
        <v>0</v>
      </c>
      <c r="E53" s="18">
        <v>0</v>
      </c>
      <c r="F53" s="18">
        <v>0</v>
      </c>
      <c r="G53" s="18">
        <v>0</v>
      </c>
      <c r="H53" s="18">
        <v>1140.2949000000001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74"/>
    </row>
    <row r="54" spans="1:18" s="4" customFormat="1" ht="76.150000000000006" customHeight="1">
      <c r="A54" s="9" t="s">
        <v>38</v>
      </c>
      <c r="B54" s="25" t="s">
        <v>28</v>
      </c>
      <c r="C54" s="18">
        <f t="shared" si="9"/>
        <v>1221.1032</v>
      </c>
      <c r="D54" s="18">
        <v>0</v>
      </c>
      <c r="E54" s="18">
        <v>0</v>
      </c>
      <c r="F54" s="18">
        <v>0</v>
      </c>
      <c r="G54" s="18">
        <v>0</v>
      </c>
      <c r="H54" s="18">
        <v>1221.1032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74"/>
    </row>
    <row r="55" spans="1:18" s="4" customFormat="1" ht="123" customHeight="1">
      <c r="A55" s="7" t="s">
        <v>39</v>
      </c>
      <c r="B55" s="25" t="s">
        <v>28</v>
      </c>
      <c r="C55" s="18">
        <f t="shared" si="9"/>
        <v>1164.2381</v>
      </c>
      <c r="D55" s="18">
        <v>0</v>
      </c>
      <c r="E55" s="18">
        <v>0</v>
      </c>
      <c r="F55" s="18">
        <v>0</v>
      </c>
      <c r="G55" s="18">
        <v>0</v>
      </c>
      <c r="H55" s="18">
        <v>1164.2381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75"/>
    </row>
    <row r="56" spans="1:18" s="4" customFormat="1" ht="41.25" customHeight="1">
      <c r="A56" s="70" t="s">
        <v>50</v>
      </c>
      <c r="B56" s="25" t="s">
        <v>28</v>
      </c>
      <c r="C56" s="18">
        <f>SUM(D56:P56)</f>
        <v>201321.20832000001</v>
      </c>
      <c r="D56" s="18"/>
      <c r="E56" s="18"/>
      <c r="F56" s="18"/>
      <c r="G56" s="18"/>
      <c r="H56" s="18"/>
      <c r="I56" s="18"/>
      <c r="J56" s="18">
        <v>80502.8</v>
      </c>
      <c r="K56" s="15">
        <f>K43</f>
        <v>114966.40999999999</v>
      </c>
      <c r="L56" s="26">
        <f>5857.85618-L57</f>
        <v>5851.9983199999997</v>
      </c>
      <c r="M56" s="22">
        <v>0</v>
      </c>
      <c r="N56" s="18"/>
      <c r="O56" s="15">
        <v>0</v>
      </c>
      <c r="P56" s="15">
        <v>0</v>
      </c>
      <c r="Q56" s="73" t="s">
        <v>24</v>
      </c>
    </row>
    <row r="57" spans="1:18" s="4" customFormat="1" ht="246.6" customHeight="1">
      <c r="A57" s="72"/>
      <c r="B57" s="23" t="s">
        <v>17</v>
      </c>
      <c r="C57" s="18">
        <f>SUM(D57:P57)</f>
        <v>201.54125999999999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80.583399999999997</v>
      </c>
      <c r="K57" s="18">
        <v>115.1</v>
      </c>
      <c r="L57" s="26">
        <v>5.8578599999999996</v>
      </c>
      <c r="M57" s="22">
        <v>0</v>
      </c>
      <c r="N57" s="18">
        <v>0</v>
      </c>
      <c r="O57" s="18">
        <v>0</v>
      </c>
      <c r="P57" s="18">
        <v>0</v>
      </c>
      <c r="Q57" s="74"/>
    </row>
    <row r="58" spans="1:18" s="4" customFormat="1" ht="25.5">
      <c r="A58" s="70" t="s">
        <v>49</v>
      </c>
      <c r="B58" s="25" t="s">
        <v>28</v>
      </c>
      <c r="C58" s="18">
        <f t="shared" si="9"/>
        <v>0</v>
      </c>
      <c r="D58" s="18"/>
      <c r="E58" s="18"/>
      <c r="F58" s="18"/>
      <c r="G58" s="18"/>
      <c r="H58" s="18"/>
      <c r="I58" s="18"/>
      <c r="J58" s="18">
        <v>0</v>
      </c>
      <c r="K58" s="18">
        <v>0</v>
      </c>
      <c r="L58" s="26">
        <v>0</v>
      </c>
      <c r="M58" s="18"/>
      <c r="N58" s="18"/>
      <c r="O58" s="18"/>
      <c r="P58" s="18"/>
      <c r="Q58" s="74"/>
    </row>
    <row r="59" spans="1:18" s="4" customFormat="1" ht="27.6" customHeight="1">
      <c r="A59" s="72"/>
      <c r="B59" s="23" t="s">
        <v>17</v>
      </c>
      <c r="C59" s="18">
        <f t="shared" si="9"/>
        <v>3.2499999999999999E-3</v>
      </c>
      <c r="D59" s="18">
        <v>0</v>
      </c>
      <c r="E59" s="18">
        <v>0</v>
      </c>
      <c r="F59" s="18">
        <v>0</v>
      </c>
      <c r="G59" s="18">
        <v>0</v>
      </c>
      <c r="H59" s="18">
        <f>3.25/1000</f>
        <v>3.2499999999999999E-3</v>
      </c>
      <c r="I59" s="18">
        <v>0</v>
      </c>
      <c r="J59" s="18">
        <v>0</v>
      </c>
      <c r="K59" s="18">
        <v>0</v>
      </c>
      <c r="L59" s="26">
        <v>0</v>
      </c>
      <c r="M59" s="18">
        <v>0</v>
      </c>
      <c r="N59" s="18">
        <v>0</v>
      </c>
      <c r="O59" s="18">
        <v>0</v>
      </c>
      <c r="P59" s="18">
        <v>0</v>
      </c>
      <c r="Q59" s="74"/>
    </row>
    <row r="60" spans="1:18" s="4" customFormat="1" ht="38.1" customHeight="1">
      <c r="A60" s="42" t="s">
        <v>32</v>
      </c>
      <c r="B60" s="23" t="s">
        <v>17</v>
      </c>
      <c r="C60" s="44">
        <f>SUM(D60:P60)</f>
        <v>113894.53535999999</v>
      </c>
      <c r="D60" s="44">
        <v>100</v>
      </c>
      <c r="E60" s="44">
        <v>356.947</v>
      </c>
      <c r="F60" s="44">
        <v>2997.0039999999999</v>
      </c>
      <c r="G60" s="45">
        <v>8462.9</v>
      </c>
      <c r="H60" s="44">
        <v>0</v>
      </c>
      <c r="I60" s="46">
        <f>1500+1057.7+7660.9+2898.74222</f>
        <v>13117.342219999999</v>
      </c>
      <c r="J60" s="44">
        <v>0</v>
      </c>
      <c r="K60" s="30">
        <f>1594.1</f>
        <v>1594.1</v>
      </c>
      <c r="L60" s="47">
        <v>22547.942139999999</v>
      </c>
      <c r="M60" s="17">
        <f>20115.5+20000</f>
        <v>40115.5</v>
      </c>
      <c r="N60" s="17">
        <v>1419.5</v>
      </c>
      <c r="O60" s="17">
        <v>23183.3</v>
      </c>
      <c r="P60" s="17">
        <v>0</v>
      </c>
      <c r="Q60" s="74"/>
    </row>
    <row r="61" spans="1:18" s="4" customFormat="1" ht="30" customHeight="1">
      <c r="A61" s="7" t="s">
        <v>33</v>
      </c>
      <c r="B61" s="23" t="s">
        <v>17</v>
      </c>
      <c r="C61" s="18">
        <f>SUM(D61:P61)</f>
        <v>100</v>
      </c>
      <c r="D61" s="18">
        <v>100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/>
      <c r="P61" s="18"/>
      <c r="Q61" s="75"/>
    </row>
    <row r="62" spans="1:18" s="4" customFormat="1" ht="73.150000000000006" customHeight="1">
      <c r="A62" s="7" t="s">
        <v>34</v>
      </c>
      <c r="B62" s="23" t="s">
        <v>17</v>
      </c>
      <c r="C62" s="18">
        <f t="shared" si="9"/>
        <v>1392.6</v>
      </c>
      <c r="D62" s="18">
        <v>0</v>
      </c>
      <c r="E62" s="18">
        <v>0</v>
      </c>
      <c r="F62" s="18">
        <v>0</v>
      </c>
      <c r="G62" s="18">
        <v>0</v>
      </c>
      <c r="H62" s="18">
        <v>1392.6</v>
      </c>
      <c r="I62" s="18">
        <v>0</v>
      </c>
      <c r="J62" s="18">
        <v>0</v>
      </c>
      <c r="K62" s="27">
        <v>0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28" t="s">
        <v>15</v>
      </c>
    </row>
    <row r="63" spans="1:18" s="4" customFormat="1" ht="111" customHeight="1">
      <c r="A63" s="7" t="s">
        <v>40</v>
      </c>
      <c r="B63" s="23" t="s">
        <v>17</v>
      </c>
      <c r="C63" s="18">
        <v>25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v>25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28" t="s">
        <v>24</v>
      </c>
    </row>
    <row r="64" spans="1:18" s="4" customFormat="1" ht="40.5" customHeight="1">
      <c r="A64" s="70" t="s">
        <v>54</v>
      </c>
      <c r="B64" s="25" t="s">
        <v>53</v>
      </c>
      <c r="C64" s="44">
        <f>SUM(D64:P64)</f>
        <v>109184.8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44">
        <v>0</v>
      </c>
      <c r="M64" s="30">
        <v>0</v>
      </c>
      <c r="N64" s="30">
        <v>0</v>
      </c>
      <c r="O64" s="30"/>
      <c r="P64" s="30">
        <f>SUM(P65:P66)</f>
        <v>109184.8</v>
      </c>
      <c r="Q64" s="73" t="s">
        <v>24</v>
      </c>
      <c r="R64" s="29"/>
    </row>
    <row r="65" spans="1:19" s="4" customFormat="1" ht="40.5" customHeight="1">
      <c r="A65" s="71"/>
      <c r="B65" s="25" t="s">
        <v>28</v>
      </c>
      <c r="C65" s="44">
        <f>SUM(D65:P65)</f>
        <v>109075.6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44">
        <v>0</v>
      </c>
      <c r="M65" s="30">
        <v>0</v>
      </c>
      <c r="N65" s="30">
        <v>0</v>
      </c>
      <c r="O65" s="30">
        <v>0</v>
      </c>
      <c r="P65" s="30">
        <v>109075.6</v>
      </c>
      <c r="Q65" s="74"/>
      <c r="R65" s="29"/>
    </row>
    <row r="66" spans="1:19" s="4" customFormat="1" ht="40.5" customHeight="1">
      <c r="A66" s="72"/>
      <c r="B66" s="25" t="s">
        <v>52</v>
      </c>
      <c r="C66" s="44">
        <f>SUM(D66:P66)</f>
        <v>109.2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44">
        <v>0</v>
      </c>
      <c r="M66" s="30">
        <v>0</v>
      </c>
      <c r="N66" s="30">
        <v>0</v>
      </c>
      <c r="O66" s="30"/>
      <c r="P66" s="30">
        <v>109.2</v>
      </c>
      <c r="Q66" s="75"/>
      <c r="R66" s="29"/>
    </row>
    <row r="67" spans="1:19" s="4" customFormat="1" ht="16.5" customHeight="1">
      <c r="A67" s="78" t="s">
        <v>76</v>
      </c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80"/>
    </row>
    <row r="68" spans="1:19" s="4" customFormat="1" ht="27" customHeight="1">
      <c r="A68" s="81" t="s">
        <v>77</v>
      </c>
      <c r="B68" s="25" t="s">
        <v>48</v>
      </c>
      <c r="C68" s="32">
        <f>SUM(C69:C71)</f>
        <v>324343.12</v>
      </c>
      <c r="D68" s="32">
        <f t="shared" ref="D68:J68" si="13">SUM(D69:D71)</f>
        <v>0</v>
      </c>
      <c r="E68" s="32">
        <f t="shared" si="13"/>
        <v>0</v>
      </c>
      <c r="F68" s="32">
        <f t="shared" si="13"/>
        <v>0</v>
      </c>
      <c r="G68" s="32">
        <f t="shared" si="13"/>
        <v>0</v>
      </c>
      <c r="H68" s="32">
        <f t="shared" si="13"/>
        <v>0</v>
      </c>
      <c r="I68" s="32">
        <f t="shared" si="13"/>
        <v>0</v>
      </c>
      <c r="J68" s="32">
        <f t="shared" si="13"/>
        <v>0</v>
      </c>
      <c r="K68" s="69">
        <f>SUM(K69:K71)</f>
        <v>324343.12</v>
      </c>
      <c r="L68" s="32">
        <v>0</v>
      </c>
      <c r="M68" s="32">
        <f>SUM(M69:M71)</f>
        <v>0</v>
      </c>
      <c r="N68" s="32">
        <f>SUM(N69:N71)</f>
        <v>0</v>
      </c>
      <c r="O68" s="32">
        <f>SUM(O69:O71)</f>
        <v>0</v>
      </c>
      <c r="P68" s="32">
        <f>SUM(P69:P71)</f>
        <v>0</v>
      </c>
      <c r="Q68" s="73" t="s">
        <v>51</v>
      </c>
    </row>
    <row r="69" spans="1:19" s="4" customFormat="1">
      <c r="A69" s="82"/>
      <c r="B69" s="19" t="s">
        <v>17</v>
      </c>
      <c r="C69" s="32">
        <f>D69+E69+F69+G69+H69+I69+J69+K69+L69</f>
        <v>324.5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7">
        <v>324.5</v>
      </c>
      <c r="L69" s="30">
        <v>0</v>
      </c>
      <c r="M69" s="22">
        <v>0</v>
      </c>
      <c r="N69" s="22">
        <v>0</v>
      </c>
      <c r="O69" s="22">
        <v>0</v>
      </c>
      <c r="P69" s="22">
        <v>0</v>
      </c>
      <c r="Q69" s="74"/>
      <c r="S69" s="31"/>
    </row>
    <row r="70" spans="1:19" s="4" customFormat="1" ht="25.5">
      <c r="A70" s="82"/>
      <c r="B70" s="25" t="s">
        <v>28</v>
      </c>
      <c r="C70" s="32">
        <f>D70+E70+F70+G70+H70+I70+J70+K70+L70</f>
        <v>61300.84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7">
        <v>61300.84</v>
      </c>
      <c r="L70" s="32">
        <v>0</v>
      </c>
      <c r="M70" s="22"/>
      <c r="N70" s="22"/>
      <c r="O70" s="22">
        <v>0</v>
      </c>
      <c r="P70" s="22">
        <v>0</v>
      </c>
      <c r="Q70" s="74"/>
      <c r="S70" s="31"/>
    </row>
    <row r="71" spans="1:19" s="4" customFormat="1" ht="148.5" customHeight="1">
      <c r="A71" s="83"/>
      <c r="B71" s="25" t="s">
        <v>57</v>
      </c>
      <c r="C71" s="32">
        <f>D71+E71+F71+G71+H71+I71+J71+K71+L71</f>
        <v>262717.78000000003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7">
        <v>262717.78000000003</v>
      </c>
      <c r="L71" s="32">
        <v>0</v>
      </c>
      <c r="M71" s="22">
        <v>0</v>
      </c>
      <c r="N71" s="22">
        <v>0</v>
      </c>
      <c r="O71" s="22">
        <v>0</v>
      </c>
      <c r="P71" s="22">
        <v>0</v>
      </c>
      <c r="Q71" s="75"/>
      <c r="R71" s="29"/>
    </row>
    <row r="72" spans="1:19" s="4" customFormat="1" ht="43.5" customHeight="1">
      <c r="A72" s="81" t="s">
        <v>78</v>
      </c>
      <c r="B72" s="25" t="s">
        <v>48</v>
      </c>
      <c r="C72" s="33">
        <f t="shared" ref="C72:C79" si="14">L72</f>
        <v>22702.292990000002</v>
      </c>
      <c r="D72" s="22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30">
        <v>0</v>
      </c>
      <c r="L72" s="33">
        <f>SUM(L73:L75)</f>
        <v>22702.292990000002</v>
      </c>
      <c r="M72" s="22">
        <v>0</v>
      </c>
      <c r="N72" s="22">
        <v>0</v>
      </c>
      <c r="O72" s="22">
        <v>0</v>
      </c>
      <c r="P72" s="22">
        <v>0</v>
      </c>
      <c r="Q72" s="73" t="s">
        <v>15</v>
      </c>
      <c r="R72" s="29"/>
    </row>
    <row r="73" spans="1:19" s="4" customFormat="1" ht="53.1" customHeight="1">
      <c r="A73" s="82"/>
      <c r="B73" s="19" t="s">
        <v>17</v>
      </c>
      <c r="C73" s="33">
        <f t="shared" si="14"/>
        <v>23.244999999999997</v>
      </c>
      <c r="D73" s="22"/>
      <c r="E73" s="22"/>
      <c r="F73" s="22"/>
      <c r="G73" s="22"/>
      <c r="H73" s="22"/>
      <c r="I73" s="22"/>
      <c r="J73" s="22"/>
      <c r="K73" s="30"/>
      <c r="L73" s="33">
        <f>L76+L79+L82+L85+L88+L91+L94+L97+L100+L103+L106+L109+L112+L115</f>
        <v>23.244999999999997</v>
      </c>
      <c r="M73" s="22"/>
      <c r="N73" s="22"/>
      <c r="O73" s="22"/>
      <c r="P73" s="22"/>
      <c r="Q73" s="74"/>
      <c r="R73" s="29"/>
    </row>
    <row r="74" spans="1:19" s="4" customFormat="1" ht="28.5" customHeight="1">
      <c r="A74" s="82"/>
      <c r="B74" s="25" t="s">
        <v>28</v>
      </c>
      <c r="C74" s="33">
        <f t="shared" si="14"/>
        <v>3779.8413300000002</v>
      </c>
      <c r="D74" s="22"/>
      <c r="E74" s="22"/>
      <c r="F74" s="22"/>
      <c r="G74" s="22"/>
      <c r="H74" s="22"/>
      <c r="I74" s="22"/>
      <c r="J74" s="22"/>
      <c r="K74" s="30"/>
      <c r="L74" s="33">
        <f>L77+L80+L83+L86+L89+L92+L95+L98+L101+L104+L107+L110+L113</f>
        <v>3779.8413300000002</v>
      </c>
      <c r="M74" s="22"/>
      <c r="N74" s="22"/>
      <c r="O74" s="22"/>
      <c r="P74" s="22"/>
      <c r="Q74" s="74"/>
      <c r="R74" s="29"/>
    </row>
    <row r="75" spans="1:19" s="4" customFormat="1" ht="93.75" customHeight="1">
      <c r="A75" s="83"/>
      <c r="B75" s="25" t="s">
        <v>57</v>
      </c>
      <c r="C75" s="33">
        <f t="shared" si="14"/>
        <v>18899.20666</v>
      </c>
      <c r="D75" s="22"/>
      <c r="E75" s="22"/>
      <c r="F75" s="22"/>
      <c r="G75" s="22"/>
      <c r="H75" s="22"/>
      <c r="I75" s="22"/>
      <c r="J75" s="22"/>
      <c r="K75" s="30"/>
      <c r="L75" s="33">
        <f>L78+L81+L84+L87+L90+L93+L96+L99+L102+L105+L108+L111+L114</f>
        <v>18899.20666</v>
      </c>
      <c r="M75" s="22"/>
      <c r="N75" s="22"/>
      <c r="O75" s="22"/>
      <c r="P75" s="22"/>
      <c r="Q75" s="75"/>
      <c r="R75" s="29"/>
    </row>
    <row r="76" spans="1:19" s="4" customFormat="1" ht="24.6" customHeight="1">
      <c r="A76" s="70" t="s">
        <v>58</v>
      </c>
      <c r="B76" s="19" t="s">
        <v>17</v>
      </c>
      <c r="C76" s="33">
        <f t="shared" si="14"/>
        <v>1.27667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30"/>
      <c r="L76" s="33">
        <v>1.27667</v>
      </c>
      <c r="M76" s="22">
        <v>0</v>
      </c>
      <c r="N76" s="22">
        <v>0</v>
      </c>
      <c r="O76" s="22">
        <v>0</v>
      </c>
      <c r="P76" s="22">
        <v>0</v>
      </c>
      <c r="Q76" s="73" t="s">
        <v>15</v>
      </c>
      <c r="R76" s="29"/>
    </row>
    <row r="77" spans="1:19" s="4" customFormat="1" ht="36" customHeight="1">
      <c r="A77" s="71"/>
      <c r="B77" s="25" t="s">
        <v>28</v>
      </c>
      <c r="C77" s="33">
        <f t="shared" si="14"/>
        <v>212.565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30"/>
      <c r="L77" s="33">
        <v>212.565</v>
      </c>
      <c r="M77" s="22">
        <v>0</v>
      </c>
      <c r="N77" s="22">
        <v>0</v>
      </c>
      <c r="O77" s="22">
        <v>0</v>
      </c>
      <c r="P77" s="22">
        <v>0</v>
      </c>
      <c r="Q77" s="74"/>
      <c r="R77" s="29"/>
    </row>
    <row r="78" spans="1:19" s="4" customFormat="1" ht="89.25">
      <c r="A78" s="72"/>
      <c r="B78" s="25" t="s">
        <v>57</v>
      </c>
      <c r="C78" s="33">
        <f t="shared" si="14"/>
        <v>1062.825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30"/>
      <c r="L78" s="33">
        <v>1062.825</v>
      </c>
      <c r="M78" s="22">
        <v>0</v>
      </c>
      <c r="N78" s="22">
        <v>0</v>
      </c>
      <c r="O78" s="22">
        <v>0</v>
      </c>
      <c r="P78" s="22">
        <v>0</v>
      </c>
      <c r="Q78" s="75"/>
      <c r="R78" s="29"/>
    </row>
    <row r="79" spans="1:19" s="4" customFormat="1" ht="24.6" customHeight="1">
      <c r="A79" s="70" t="s">
        <v>55</v>
      </c>
      <c r="B79" s="19" t="s">
        <v>17</v>
      </c>
      <c r="C79" s="33">
        <f t="shared" si="14"/>
        <v>1.36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30"/>
      <c r="L79" s="34">
        <v>1.36</v>
      </c>
      <c r="M79" s="22">
        <v>0</v>
      </c>
      <c r="N79" s="22">
        <v>0</v>
      </c>
      <c r="O79" s="22">
        <v>0</v>
      </c>
      <c r="P79" s="22">
        <v>0</v>
      </c>
      <c r="Q79" s="73" t="s">
        <v>15</v>
      </c>
      <c r="R79" s="29"/>
    </row>
    <row r="80" spans="1:19" s="4" customFormat="1" ht="24.75" customHeight="1">
      <c r="A80" s="71"/>
      <c r="B80" s="25" t="s">
        <v>28</v>
      </c>
      <c r="C80" s="33">
        <f>L80</f>
        <v>226.44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30"/>
      <c r="L80" s="34">
        <v>226.44</v>
      </c>
      <c r="M80" s="22">
        <v>0</v>
      </c>
      <c r="N80" s="22">
        <v>0</v>
      </c>
      <c r="O80" s="22">
        <v>0</v>
      </c>
      <c r="P80" s="22">
        <v>0</v>
      </c>
      <c r="Q80" s="74"/>
      <c r="R80" s="29"/>
    </row>
    <row r="81" spans="1:18" s="4" customFormat="1" ht="76.5" customHeight="1">
      <c r="A81" s="72"/>
      <c r="B81" s="25" t="s">
        <v>57</v>
      </c>
      <c r="C81" s="33">
        <f>L81</f>
        <v>1132.2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30"/>
      <c r="L81" s="34">
        <v>1132.2</v>
      </c>
      <c r="M81" s="22">
        <v>0</v>
      </c>
      <c r="N81" s="22">
        <v>0</v>
      </c>
      <c r="O81" s="22">
        <v>0</v>
      </c>
      <c r="P81" s="22">
        <v>0</v>
      </c>
      <c r="Q81" s="75"/>
      <c r="R81" s="29"/>
    </row>
    <row r="82" spans="1:18" s="4" customFormat="1" ht="26.65" customHeight="1">
      <c r="A82" s="70" t="s">
        <v>56</v>
      </c>
      <c r="B82" s="19" t="s">
        <v>17</v>
      </c>
      <c r="C82" s="33">
        <f>L82</f>
        <v>1.1366700000000001</v>
      </c>
      <c r="D82" s="18">
        <v>0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30"/>
      <c r="L82" s="34">
        <v>1.1366700000000001</v>
      </c>
      <c r="M82" s="22">
        <v>0</v>
      </c>
      <c r="N82" s="22">
        <v>0</v>
      </c>
      <c r="O82" s="22">
        <v>0</v>
      </c>
      <c r="P82" s="22">
        <v>0</v>
      </c>
      <c r="Q82" s="73" t="s">
        <v>15</v>
      </c>
      <c r="R82" s="29"/>
    </row>
    <row r="83" spans="1:18" s="4" customFormat="1" ht="39" customHeight="1">
      <c r="A83" s="71"/>
      <c r="B83" s="25" t="s">
        <v>28</v>
      </c>
      <c r="C83" s="33">
        <f>L83</f>
        <v>189.255</v>
      </c>
      <c r="D83" s="18"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30"/>
      <c r="L83" s="34">
        <v>189.255</v>
      </c>
      <c r="M83" s="22">
        <v>0</v>
      </c>
      <c r="N83" s="22">
        <v>0</v>
      </c>
      <c r="O83" s="22">
        <v>0</v>
      </c>
      <c r="P83" s="22">
        <v>0</v>
      </c>
      <c r="Q83" s="74"/>
      <c r="R83" s="29"/>
    </row>
    <row r="84" spans="1:18" s="4" customFormat="1" ht="98.25" customHeight="1">
      <c r="A84" s="72"/>
      <c r="B84" s="25" t="s">
        <v>57</v>
      </c>
      <c r="C84" s="33">
        <f>L84</f>
        <v>946.27499999999998</v>
      </c>
      <c r="D84" s="18">
        <v>0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30"/>
      <c r="L84" s="34">
        <v>946.27499999999998</v>
      </c>
      <c r="M84" s="22">
        <v>0</v>
      </c>
      <c r="N84" s="22">
        <v>0</v>
      </c>
      <c r="O84" s="22">
        <v>0</v>
      </c>
      <c r="P84" s="22">
        <v>0</v>
      </c>
      <c r="Q84" s="75"/>
      <c r="R84" s="29"/>
    </row>
    <row r="85" spans="1:18" s="4" customFormat="1" ht="33" customHeight="1">
      <c r="A85" s="70" t="s">
        <v>59</v>
      </c>
      <c r="B85" s="19" t="s">
        <v>17</v>
      </c>
      <c r="C85" s="33">
        <f t="shared" ref="C85:C91" si="15">L85</f>
        <v>1.1879999999999999</v>
      </c>
      <c r="D85" s="18">
        <v>0</v>
      </c>
      <c r="E85" s="18">
        <v>0</v>
      </c>
      <c r="F85" s="18">
        <v>0</v>
      </c>
      <c r="G85" s="18">
        <v>0</v>
      </c>
      <c r="H85" s="18">
        <v>0</v>
      </c>
      <c r="I85" s="18">
        <v>0</v>
      </c>
      <c r="J85" s="18">
        <v>0</v>
      </c>
      <c r="K85" s="30"/>
      <c r="L85" s="34">
        <v>1.1879999999999999</v>
      </c>
      <c r="M85" s="22">
        <v>0</v>
      </c>
      <c r="N85" s="22">
        <v>0</v>
      </c>
      <c r="O85" s="22">
        <v>0</v>
      </c>
      <c r="P85" s="22">
        <v>0</v>
      </c>
      <c r="Q85" s="73" t="s">
        <v>15</v>
      </c>
      <c r="R85" s="29"/>
    </row>
    <row r="86" spans="1:18" s="4" customFormat="1" ht="24.75" customHeight="1">
      <c r="A86" s="71"/>
      <c r="B86" s="25" t="s">
        <v>28</v>
      </c>
      <c r="C86" s="33">
        <f t="shared" si="15"/>
        <v>197.80196000000001</v>
      </c>
      <c r="D86" s="18">
        <v>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30"/>
      <c r="L86" s="34">
        <v>197.80196000000001</v>
      </c>
      <c r="M86" s="22">
        <v>0</v>
      </c>
      <c r="N86" s="22">
        <v>0</v>
      </c>
      <c r="O86" s="22">
        <v>0</v>
      </c>
      <c r="P86" s="22">
        <v>0</v>
      </c>
      <c r="Q86" s="74"/>
      <c r="R86" s="29"/>
    </row>
    <row r="87" spans="1:18" s="4" customFormat="1" ht="90.75" customHeight="1">
      <c r="A87" s="72"/>
      <c r="B87" s="25" t="s">
        <v>57</v>
      </c>
      <c r="C87" s="33">
        <f t="shared" si="15"/>
        <v>989.00978999999995</v>
      </c>
      <c r="D87" s="18">
        <v>0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30"/>
      <c r="L87" s="35">
        <v>989.00978999999995</v>
      </c>
      <c r="M87" s="22">
        <v>0</v>
      </c>
      <c r="N87" s="22">
        <v>0</v>
      </c>
      <c r="O87" s="22">
        <v>0</v>
      </c>
      <c r="P87" s="22">
        <v>0</v>
      </c>
      <c r="Q87" s="75"/>
      <c r="R87" s="29"/>
    </row>
    <row r="88" spans="1:18" s="4" customFormat="1" ht="40.5" customHeight="1">
      <c r="A88" s="70" t="s">
        <v>60</v>
      </c>
      <c r="B88" s="19" t="s">
        <v>17</v>
      </c>
      <c r="C88" s="33">
        <f t="shared" si="15"/>
        <v>1.92367</v>
      </c>
      <c r="D88" s="18">
        <v>0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30"/>
      <c r="L88" s="34">
        <v>1.92367</v>
      </c>
      <c r="M88" s="22">
        <v>0</v>
      </c>
      <c r="N88" s="22">
        <v>0</v>
      </c>
      <c r="O88" s="22">
        <v>0</v>
      </c>
      <c r="P88" s="22">
        <v>0</v>
      </c>
      <c r="Q88" s="73" t="s">
        <v>15</v>
      </c>
      <c r="R88" s="29"/>
    </row>
    <row r="89" spans="1:18" s="4" customFormat="1" ht="24.75" customHeight="1">
      <c r="A89" s="71"/>
      <c r="B89" s="25" t="s">
        <v>28</v>
      </c>
      <c r="C89" s="33">
        <f t="shared" si="15"/>
        <v>320.29050000000001</v>
      </c>
      <c r="D89" s="18">
        <v>0</v>
      </c>
      <c r="E89" s="18">
        <v>0</v>
      </c>
      <c r="F89" s="18">
        <v>0</v>
      </c>
      <c r="G89" s="18">
        <v>0</v>
      </c>
      <c r="H89" s="18">
        <v>0</v>
      </c>
      <c r="I89" s="18">
        <v>0</v>
      </c>
      <c r="J89" s="18">
        <v>0</v>
      </c>
      <c r="K89" s="30"/>
      <c r="L89" s="34">
        <v>320.29050000000001</v>
      </c>
      <c r="M89" s="22">
        <v>0</v>
      </c>
      <c r="N89" s="22">
        <v>0</v>
      </c>
      <c r="O89" s="22">
        <v>0</v>
      </c>
      <c r="P89" s="22">
        <v>0</v>
      </c>
      <c r="Q89" s="74"/>
      <c r="R89" s="29"/>
    </row>
    <row r="90" spans="1:18" s="4" customFormat="1" ht="108.75" customHeight="1">
      <c r="A90" s="72"/>
      <c r="B90" s="25" t="s">
        <v>57</v>
      </c>
      <c r="C90" s="33">
        <f t="shared" si="15"/>
        <v>1601.4524899999999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30"/>
      <c r="L90" s="34">
        <v>1601.4524899999999</v>
      </c>
      <c r="M90" s="22">
        <v>0</v>
      </c>
      <c r="N90" s="22">
        <v>0</v>
      </c>
      <c r="O90" s="22">
        <v>0</v>
      </c>
      <c r="P90" s="22">
        <v>0</v>
      </c>
      <c r="Q90" s="75"/>
      <c r="R90" s="29"/>
    </row>
    <row r="91" spans="1:18" s="4" customFormat="1" ht="26.65" customHeight="1">
      <c r="A91" s="70" t="s">
        <v>61</v>
      </c>
      <c r="B91" s="19" t="s">
        <v>17</v>
      </c>
      <c r="C91" s="33">
        <f t="shared" si="15"/>
        <v>1.43333</v>
      </c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  <c r="K91" s="30"/>
      <c r="L91" s="34">
        <v>1.43333</v>
      </c>
      <c r="M91" s="22">
        <v>0</v>
      </c>
      <c r="N91" s="22">
        <v>0</v>
      </c>
      <c r="O91" s="22">
        <v>0</v>
      </c>
      <c r="P91" s="22">
        <v>0</v>
      </c>
      <c r="Q91" s="73" t="s">
        <v>15</v>
      </c>
      <c r="R91" s="29"/>
    </row>
    <row r="92" spans="1:18" s="4" customFormat="1" ht="36.75" customHeight="1">
      <c r="A92" s="71"/>
      <c r="B92" s="25" t="s">
        <v>28</v>
      </c>
      <c r="C92" s="33">
        <f t="shared" ref="C92:C117" si="16">L92</f>
        <v>238.65</v>
      </c>
      <c r="D92" s="18">
        <v>0</v>
      </c>
      <c r="E92" s="18">
        <v>0</v>
      </c>
      <c r="F92" s="18">
        <v>0</v>
      </c>
      <c r="G92" s="18">
        <v>0</v>
      </c>
      <c r="H92" s="18">
        <v>0</v>
      </c>
      <c r="I92" s="18">
        <v>0</v>
      </c>
      <c r="J92" s="18">
        <v>0</v>
      </c>
      <c r="K92" s="30"/>
      <c r="L92" s="34">
        <v>238.65</v>
      </c>
      <c r="M92" s="22">
        <v>0</v>
      </c>
      <c r="N92" s="22">
        <v>0</v>
      </c>
      <c r="O92" s="22">
        <v>0</v>
      </c>
      <c r="P92" s="22">
        <v>0</v>
      </c>
      <c r="Q92" s="74"/>
      <c r="R92" s="29"/>
    </row>
    <row r="93" spans="1:18" s="4" customFormat="1" ht="93" customHeight="1">
      <c r="A93" s="72"/>
      <c r="B93" s="25" t="s">
        <v>57</v>
      </c>
      <c r="C93" s="33">
        <f t="shared" si="16"/>
        <v>1193.25</v>
      </c>
      <c r="D93" s="18">
        <v>0</v>
      </c>
      <c r="E93" s="18">
        <v>0</v>
      </c>
      <c r="F93" s="18">
        <v>0</v>
      </c>
      <c r="G93" s="18">
        <v>0</v>
      </c>
      <c r="H93" s="18">
        <v>0</v>
      </c>
      <c r="I93" s="18">
        <v>0</v>
      </c>
      <c r="J93" s="18">
        <v>0</v>
      </c>
      <c r="K93" s="30"/>
      <c r="L93" s="35">
        <v>1193.25</v>
      </c>
      <c r="M93" s="22">
        <v>0</v>
      </c>
      <c r="N93" s="22">
        <v>0</v>
      </c>
      <c r="O93" s="22">
        <v>0</v>
      </c>
      <c r="P93" s="22">
        <v>0</v>
      </c>
      <c r="Q93" s="75"/>
      <c r="R93" s="29"/>
    </row>
    <row r="94" spans="1:18" s="4" customFormat="1" ht="30" customHeight="1">
      <c r="A94" s="70" t="s">
        <v>62</v>
      </c>
      <c r="B94" s="19" t="s">
        <v>17</v>
      </c>
      <c r="C94" s="33">
        <f t="shared" si="16"/>
        <v>1.69333</v>
      </c>
      <c r="D94" s="18">
        <v>0</v>
      </c>
      <c r="E94" s="18">
        <v>0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30"/>
      <c r="L94" s="34">
        <v>1.69333</v>
      </c>
      <c r="M94" s="22">
        <v>0</v>
      </c>
      <c r="N94" s="22">
        <v>0</v>
      </c>
      <c r="O94" s="22">
        <v>0</v>
      </c>
      <c r="P94" s="22">
        <v>0</v>
      </c>
      <c r="Q94" s="73" t="s">
        <v>15</v>
      </c>
      <c r="R94" s="29"/>
    </row>
    <row r="95" spans="1:18" s="4" customFormat="1" ht="24.75" customHeight="1">
      <c r="A95" s="71"/>
      <c r="B95" s="25" t="s">
        <v>28</v>
      </c>
      <c r="C95" s="33">
        <f t="shared" si="16"/>
        <v>281.94</v>
      </c>
      <c r="D95" s="18">
        <v>0</v>
      </c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30"/>
      <c r="L95" s="35">
        <v>281.94</v>
      </c>
      <c r="M95" s="22">
        <v>0</v>
      </c>
      <c r="N95" s="22">
        <v>0</v>
      </c>
      <c r="O95" s="22">
        <v>0</v>
      </c>
      <c r="P95" s="22">
        <v>0</v>
      </c>
      <c r="Q95" s="74"/>
      <c r="R95" s="29"/>
    </row>
    <row r="96" spans="1:18" s="4" customFormat="1" ht="102" customHeight="1">
      <c r="A96" s="72"/>
      <c r="B96" s="25" t="s">
        <v>57</v>
      </c>
      <c r="C96" s="33">
        <f t="shared" si="16"/>
        <v>1409.7</v>
      </c>
      <c r="D96" s="18">
        <v>0</v>
      </c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30"/>
      <c r="L96" s="35">
        <v>1409.7</v>
      </c>
      <c r="M96" s="22">
        <v>0</v>
      </c>
      <c r="N96" s="22">
        <v>0</v>
      </c>
      <c r="O96" s="22">
        <v>0</v>
      </c>
      <c r="P96" s="22">
        <v>0</v>
      </c>
      <c r="Q96" s="75"/>
      <c r="R96" s="29"/>
    </row>
    <row r="97" spans="1:18" s="4" customFormat="1" ht="25.5" customHeight="1">
      <c r="A97" s="70" t="s">
        <v>63</v>
      </c>
      <c r="B97" s="19" t="s">
        <v>17</v>
      </c>
      <c r="C97" s="33">
        <f t="shared" si="16"/>
        <v>1.86</v>
      </c>
      <c r="D97" s="18">
        <v>0</v>
      </c>
      <c r="E97" s="18">
        <v>0</v>
      </c>
      <c r="F97" s="18">
        <v>0</v>
      </c>
      <c r="G97" s="18">
        <v>0</v>
      </c>
      <c r="H97" s="18">
        <v>0</v>
      </c>
      <c r="I97" s="18">
        <v>0</v>
      </c>
      <c r="J97" s="18">
        <v>0</v>
      </c>
      <c r="K97" s="30"/>
      <c r="L97" s="34">
        <v>1.86</v>
      </c>
      <c r="M97" s="22">
        <v>0</v>
      </c>
      <c r="N97" s="22">
        <v>0</v>
      </c>
      <c r="O97" s="22">
        <v>0</v>
      </c>
      <c r="P97" s="22">
        <v>0</v>
      </c>
      <c r="Q97" s="73" t="s">
        <v>15</v>
      </c>
      <c r="R97" s="29"/>
    </row>
    <row r="98" spans="1:18" s="4" customFormat="1" ht="24.75" customHeight="1">
      <c r="A98" s="71"/>
      <c r="B98" s="25" t="s">
        <v>28</v>
      </c>
      <c r="C98" s="33">
        <f t="shared" si="16"/>
        <v>309.69</v>
      </c>
      <c r="D98" s="18">
        <v>0</v>
      </c>
      <c r="E98" s="18">
        <v>0</v>
      </c>
      <c r="F98" s="18">
        <v>0</v>
      </c>
      <c r="G98" s="18">
        <v>0</v>
      </c>
      <c r="H98" s="18">
        <v>0</v>
      </c>
      <c r="I98" s="18">
        <v>0</v>
      </c>
      <c r="J98" s="18">
        <v>0</v>
      </c>
      <c r="K98" s="30"/>
      <c r="L98" s="35">
        <v>309.69</v>
      </c>
      <c r="M98" s="22">
        <v>0</v>
      </c>
      <c r="N98" s="22">
        <v>0</v>
      </c>
      <c r="O98" s="22">
        <v>0</v>
      </c>
      <c r="P98" s="22">
        <v>0</v>
      </c>
      <c r="Q98" s="74"/>
      <c r="R98" s="29"/>
    </row>
    <row r="99" spans="1:18" s="4" customFormat="1" ht="93.75" customHeight="1">
      <c r="A99" s="72"/>
      <c r="B99" s="25" t="s">
        <v>57</v>
      </c>
      <c r="C99" s="33">
        <f t="shared" si="16"/>
        <v>1548.45</v>
      </c>
      <c r="D99" s="18">
        <v>0</v>
      </c>
      <c r="E99" s="18">
        <v>0</v>
      </c>
      <c r="F99" s="18">
        <v>0</v>
      </c>
      <c r="G99" s="18">
        <v>0</v>
      </c>
      <c r="H99" s="18">
        <v>0</v>
      </c>
      <c r="I99" s="18">
        <v>0</v>
      </c>
      <c r="J99" s="18">
        <v>0</v>
      </c>
      <c r="K99" s="30"/>
      <c r="L99" s="35">
        <v>1548.45</v>
      </c>
      <c r="M99" s="22">
        <v>0</v>
      </c>
      <c r="N99" s="22">
        <v>0</v>
      </c>
      <c r="O99" s="22">
        <v>0</v>
      </c>
      <c r="P99" s="22">
        <v>0</v>
      </c>
      <c r="Q99" s="75"/>
      <c r="R99" s="29"/>
    </row>
    <row r="100" spans="1:18" s="4" customFormat="1" ht="25.15" customHeight="1">
      <c r="A100" s="70" t="s">
        <v>64</v>
      </c>
      <c r="B100" s="19" t="s">
        <v>17</v>
      </c>
      <c r="C100" s="33">
        <f t="shared" si="16"/>
        <v>1.85</v>
      </c>
      <c r="D100" s="18">
        <v>0</v>
      </c>
      <c r="E100" s="18">
        <v>0</v>
      </c>
      <c r="F100" s="18">
        <v>0</v>
      </c>
      <c r="G100" s="18">
        <v>0</v>
      </c>
      <c r="H100" s="18">
        <v>0</v>
      </c>
      <c r="I100" s="18">
        <v>0</v>
      </c>
      <c r="J100" s="18">
        <v>0</v>
      </c>
      <c r="K100" s="30"/>
      <c r="L100" s="34">
        <v>1.85</v>
      </c>
      <c r="M100" s="22">
        <v>0</v>
      </c>
      <c r="N100" s="22">
        <v>0</v>
      </c>
      <c r="O100" s="22">
        <v>0</v>
      </c>
      <c r="P100" s="22">
        <v>0</v>
      </c>
      <c r="Q100" s="73" t="s">
        <v>15</v>
      </c>
      <c r="R100" s="29"/>
    </row>
    <row r="101" spans="1:18" s="4" customFormat="1" ht="24.75" customHeight="1">
      <c r="A101" s="71"/>
      <c r="B101" s="25" t="s">
        <v>28</v>
      </c>
      <c r="C101" s="33">
        <f t="shared" si="16"/>
        <v>308.02499999999998</v>
      </c>
      <c r="D101" s="18">
        <v>0</v>
      </c>
      <c r="E101" s="18">
        <v>0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30"/>
      <c r="L101" s="35">
        <v>308.02499999999998</v>
      </c>
      <c r="M101" s="22">
        <v>0</v>
      </c>
      <c r="N101" s="22">
        <v>0</v>
      </c>
      <c r="O101" s="22">
        <v>0</v>
      </c>
      <c r="P101" s="22">
        <v>0</v>
      </c>
      <c r="Q101" s="74"/>
      <c r="R101" s="29"/>
    </row>
    <row r="102" spans="1:18" s="4" customFormat="1" ht="102.75" customHeight="1">
      <c r="A102" s="72"/>
      <c r="B102" s="25" t="s">
        <v>57</v>
      </c>
      <c r="C102" s="33">
        <f t="shared" si="16"/>
        <v>1540.125</v>
      </c>
      <c r="D102" s="18">
        <v>0</v>
      </c>
      <c r="E102" s="18">
        <v>0</v>
      </c>
      <c r="F102" s="18">
        <v>0</v>
      </c>
      <c r="G102" s="18">
        <v>0</v>
      </c>
      <c r="H102" s="18">
        <v>0</v>
      </c>
      <c r="I102" s="18">
        <v>0</v>
      </c>
      <c r="J102" s="18">
        <v>0</v>
      </c>
      <c r="K102" s="30"/>
      <c r="L102" s="36">
        <v>1540.125</v>
      </c>
      <c r="M102" s="22">
        <v>0</v>
      </c>
      <c r="N102" s="22">
        <v>0</v>
      </c>
      <c r="O102" s="22">
        <v>0</v>
      </c>
      <c r="P102" s="22">
        <v>0</v>
      </c>
      <c r="Q102" s="75"/>
      <c r="R102" s="29"/>
    </row>
    <row r="103" spans="1:18" s="4" customFormat="1" ht="31.15" customHeight="1">
      <c r="A103" s="70" t="s">
        <v>65</v>
      </c>
      <c r="B103" s="19" t="s">
        <v>17</v>
      </c>
      <c r="C103" s="33">
        <f t="shared" si="16"/>
        <v>1.8333299999999999</v>
      </c>
      <c r="D103" s="18">
        <v>0</v>
      </c>
      <c r="E103" s="18">
        <v>0</v>
      </c>
      <c r="F103" s="18">
        <v>0</v>
      </c>
      <c r="G103" s="18">
        <v>0</v>
      </c>
      <c r="H103" s="18">
        <v>0</v>
      </c>
      <c r="I103" s="18">
        <v>0</v>
      </c>
      <c r="J103" s="18">
        <v>0</v>
      </c>
      <c r="K103" s="30"/>
      <c r="L103" s="36">
        <v>1.8333299999999999</v>
      </c>
      <c r="M103" s="22">
        <v>0</v>
      </c>
      <c r="N103" s="22">
        <v>0</v>
      </c>
      <c r="O103" s="22">
        <v>0</v>
      </c>
      <c r="P103" s="22">
        <v>0</v>
      </c>
      <c r="Q103" s="73" t="s">
        <v>15</v>
      </c>
      <c r="R103" s="29"/>
    </row>
    <row r="104" spans="1:18" s="4" customFormat="1" ht="24.75" customHeight="1">
      <c r="A104" s="71"/>
      <c r="B104" s="25" t="s">
        <v>28</v>
      </c>
      <c r="C104" s="33">
        <f t="shared" si="16"/>
        <v>305.25</v>
      </c>
      <c r="D104" s="18">
        <v>0</v>
      </c>
      <c r="E104" s="18">
        <v>0</v>
      </c>
      <c r="F104" s="18">
        <v>0</v>
      </c>
      <c r="G104" s="18">
        <v>0</v>
      </c>
      <c r="H104" s="18">
        <v>0</v>
      </c>
      <c r="I104" s="18">
        <v>0</v>
      </c>
      <c r="J104" s="18">
        <v>0</v>
      </c>
      <c r="K104" s="30"/>
      <c r="L104" s="36">
        <v>305.25</v>
      </c>
      <c r="M104" s="22">
        <v>0</v>
      </c>
      <c r="N104" s="22">
        <v>0</v>
      </c>
      <c r="O104" s="22">
        <v>0</v>
      </c>
      <c r="P104" s="22">
        <v>0</v>
      </c>
      <c r="Q104" s="74"/>
      <c r="R104" s="29"/>
    </row>
    <row r="105" spans="1:18" s="4" customFormat="1" ht="96" customHeight="1">
      <c r="A105" s="72"/>
      <c r="B105" s="25" t="s">
        <v>57</v>
      </c>
      <c r="C105" s="33">
        <f t="shared" si="16"/>
        <v>1526.25</v>
      </c>
      <c r="D105" s="18">
        <v>0</v>
      </c>
      <c r="E105" s="18">
        <v>0</v>
      </c>
      <c r="F105" s="18">
        <v>0</v>
      </c>
      <c r="G105" s="18">
        <v>0</v>
      </c>
      <c r="H105" s="18">
        <v>0</v>
      </c>
      <c r="I105" s="18">
        <v>0</v>
      </c>
      <c r="J105" s="18">
        <v>0</v>
      </c>
      <c r="K105" s="30"/>
      <c r="L105" s="36">
        <v>1526.25</v>
      </c>
      <c r="M105" s="22">
        <v>0</v>
      </c>
      <c r="N105" s="22">
        <v>0</v>
      </c>
      <c r="O105" s="22">
        <v>0</v>
      </c>
      <c r="P105" s="22">
        <v>0</v>
      </c>
      <c r="Q105" s="75"/>
      <c r="R105" s="29"/>
    </row>
    <row r="106" spans="1:18" s="4" customFormat="1" ht="28.5" customHeight="1">
      <c r="A106" s="70" t="s">
        <v>66</v>
      </c>
      <c r="B106" s="19" t="s">
        <v>17</v>
      </c>
      <c r="C106" s="33">
        <f t="shared" si="16"/>
        <v>1.8833299999999999</v>
      </c>
      <c r="D106" s="18">
        <v>0</v>
      </c>
      <c r="E106" s="18">
        <v>0</v>
      </c>
      <c r="F106" s="18">
        <v>0</v>
      </c>
      <c r="G106" s="18">
        <v>0</v>
      </c>
      <c r="H106" s="18">
        <v>0</v>
      </c>
      <c r="I106" s="18">
        <v>0</v>
      </c>
      <c r="J106" s="18">
        <v>0</v>
      </c>
      <c r="K106" s="30"/>
      <c r="L106" s="34">
        <v>1.8833299999999999</v>
      </c>
      <c r="M106" s="22">
        <v>0</v>
      </c>
      <c r="N106" s="22">
        <v>0</v>
      </c>
      <c r="O106" s="22">
        <v>0</v>
      </c>
      <c r="P106" s="22">
        <v>0</v>
      </c>
      <c r="Q106" s="73" t="s">
        <v>15</v>
      </c>
      <c r="R106" s="29"/>
    </row>
    <row r="107" spans="1:18" s="4" customFormat="1" ht="24.75" customHeight="1">
      <c r="A107" s="71"/>
      <c r="B107" s="25" t="s">
        <v>28</v>
      </c>
      <c r="C107" s="33">
        <f t="shared" si="16"/>
        <v>313.57499999999999</v>
      </c>
      <c r="D107" s="18">
        <v>0</v>
      </c>
      <c r="E107" s="18">
        <v>0</v>
      </c>
      <c r="F107" s="18">
        <v>0</v>
      </c>
      <c r="G107" s="18">
        <v>0</v>
      </c>
      <c r="H107" s="18">
        <v>0</v>
      </c>
      <c r="I107" s="18">
        <v>0</v>
      </c>
      <c r="J107" s="18">
        <v>0</v>
      </c>
      <c r="K107" s="30"/>
      <c r="L107" s="35">
        <v>313.57499999999999</v>
      </c>
      <c r="M107" s="22">
        <v>0</v>
      </c>
      <c r="N107" s="22">
        <v>0</v>
      </c>
      <c r="O107" s="22">
        <v>0</v>
      </c>
      <c r="P107" s="22">
        <v>0</v>
      </c>
      <c r="Q107" s="74"/>
      <c r="R107" s="29"/>
    </row>
    <row r="108" spans="1:18" s="4" customFormat="1" ht="99.75" customHeight="1">
      <c r="A108" s="72"/>
      <c r="B108" s="25" t="s">
        <v>57</v>
      </c>
      <c r="C108" s="33">
        <f t="shared" si="16"/>
        <v>1567.875</v>
      </c>
      <c r="D108" s="18">
        <v>0</v>
      </c>
      <c r="E108" s="18">
        <v>0</v>
      </c>
      <c r="F108" s="18">
        <v>0</v>
      </c>
      <c r="G108" s="18">
        <v>0</v>
      </c>
      <c r="H108" s="18">
        <v>0</v>
      </c>
      <c r="I108" s="18">
        <v>0</v>
      </c>
      <c r="J108" s="18">
        <v>0</v>
      </c>
      <c r="K108" s="30"/>
      <c r="L108" s="35">
        <v>1567.875</v>
      </c>
      <c r="M108" s="22">
        <v>0</v>
      </c>
      <c r="N108" s="22">
        <v>0</v>
      </c>
      <c r="O108" s="22">
        <v>0</v>
      </c>
      <c r="P108" s="22">
        <v>0</v>
      </c>
      <c r="Q108" s="75"/>
      <c r="R108" s="29"/>
    </row>
    <row r="109" spans="1:18" s="4" customFormat="1" ht="28.5" customHeight="1">
      <c r="A109" s="70" t="s">
        <v>67</v>
      </c>
      <c r="B109" s="19" t="s">
        <v>17</v>
      </c>
      <c r="C109" s="33">
        <f t="shared" si="16"/>
        <v>2.5666699999999998</v>
      </c>
      <c r="D109" s="18">
        <v>0</v>
      </c>
      <c r="E109" s="18">
        <v>0</v>
      </c>
      <c r="F109" s="18">
        <v>0</v>
      </c>
      <c r="G109" s="18">
        <v>0</v>
      </c>
      <c r="H109" s="18">
        <v>0</v>
      </c>
      <c r="I109" s="18">
        <v>0</v>
      </c>
      <c r="J109" s="18">
        <v>0</v>
      </c>
      <c r="K109" s="30"/>
      <c r="L109" s="34">
        <v>2.5666699999999998</v>
      </c>
      <c r="M109" s="18"/>
      <c r="N109" s="22">
        <v>0</v>
      </c>
      <c r="O109" s="22">
        <v>0</v>
      </c>
      <c r="P109" s="22">
        <v>0</v>
      </c>
      <c r="Q109" s="73" t="s">
        <v>15</v>
      </c>
      <c r="R109" s="29"/>
    </row>
    <row r="110" spans="1:18" s="4" customFormat="1" ht="24.75" customHeight="1">
      <c r="A110" s="71"/>
      <c r="B110" s="25" t="s">
        <v>28</v>
      </c>
      <c r="C110" s="33">
        <f t="shared" si="16"/>
        <v>427.35</v>
      </c>
      <c r="D110" s="18">
        <v>0</v>
      </c>
      <c r="E110" s="18">
        <v>0</v>
      </c>
      <c r="F110" s="18">
        <v>0</v>
      </c>
      <c r="G110" s="18">
        <v>0</v>
      </c>
      <c r="H110" s="18">
        <v>0</v>
      </c>
      <c r="I110" s="18">
        <v>0</v>
      </c>
      <c r="J110" s="18">
        <v>0</v>
      </c>
      <c r="K110" s="30"/>
      <c r="L110" s="35">
        <v>427.35</v>
      </c>
      <c r="M110" s="18"/>
      <c r="N110" s="22">
        <v>0</v>
      </c>
      <c r="O110" s="22">
        <v>0</v>
      </c>
      <c r="P110" s="22">
        <v>0</v>
      </c>
      <c r="Q110" s="74"/>
      <c r="R110" s="29"/>
    </row>
    <row r="111" spans="1:18" s="4" customFormat="1" ht="96" customHeight="1">
      <c r="A111" s="72"/>
      <c r="B111" s="25" t="s">
        <v>57</v>
      </c>
      <c r="C111" s="33">
        <f t="shared" si="16"/>
        <v>2136.75</v>
      </c>
      <c r="D111" s="18">
        <v>0</v>
      </c>
      <c r="E111" s="18">
        <v>0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30"/>
      <c r="L111" s="35">
        <v>2136.75</v>
      </c>
      <c r="M111" s="18"/>
      <c r="N111" s="22">
        <v>0</v>
      </c>
      <c r="O111" s="22">
        <v>0</v>
      </c>
      <c r="P111" s="22">
        <v>0</v>
      </c>
      <c r="Q111" s="75"/>
      <c r="R111" s="29"/>
    </row>
    <row r="112" spans="1:18" s="4" customFormat="1" ht="26.1" customHeight="1">
      <c r="A112" s="70" t="s">
        <v>68</v>
      </c>
      <c r="B112" s="19" t="s">
        <v>17</v>
      </c>
      <c r="C112" s="33">
        <f t="shared" si="16"/>
        <v>2.6967500000000002</v>
      </c>
      <c r="D112" s="18">
        <v>0</v>
      </c>
      <c r="E112" s="18">
        <v>0</v>
      </c>
      <c r="F112" s="18">
        <v>0</v>
      </c>
      <c r="G112" s="18">
        <v>0</v>
      </c>
      <c r="H112" s="18">
        <v>0</v>
      </c>
      <c r="I112" s="18">
        <v>0</v>
      </c>
      <c r="J112" s="18">
        <v>0</v>
      </c>
      <c r="K112" s="30"/>
      <c r="L112" s="35">
        <v>2.6967500000000002</v>
      </c>
      <c r="M112" s="18"/>
      <c r="N112" s="22">
        <v>0</v>
      </c>
      <c r="O112" s="22">
        <v>0</v>
      </c>
      <c r="P112" s="22">
        <v>0</v>
      </c>
      <c r="Q112" s="73" t="s">
        <v>15</v>
      </c>
      <c r="R112" s="29"/>
    </row>
    <row r="113" spans="1:29" s="4" customFormat="1" ht="24.75" customHeight="1">
      <c r="A113" s="71"/>
      <c r="B113" s="25" t="s">
        <v>28</v>
      </c>
      <c r="C113" s="33">
        <f t="shared" si="16"/>
        <v>449.00887</v>
      </c>
      <c r="D113" s="18">
        <v>0</v>
      </c>
      <c r="E113" s="18">
        <v>0</v>
      </c>
      <c r="F113" s="18">
        <v>0</v>
      </c>
      <c r="G113" s="18">
        <v>0</v>
      </c>
      <c r="H113" s="18">
        <v>0</v>
      </c>
      <c r="I113" s="18">
        <v>0</v>
      </c>
      <c r="J113" s="18">
        <v>0</v>
      </c>
      <c r="K113" s="30"/>
      <c r="L113" s="35">
        <v>449.00887</v>
      </c>
      <c r="M113" s="18"/>
      <c r="N113" s="22">
        <v>0</v>
      </c>
      <c r="O113" s="22">
        <v>0</v>
      </c>
      <c r="P113" s="22">
        <v>0</v>
      </c>
      <c r="Q113" s="74"/>
      <c r="R113" s="29"/>
    </row>
    <row r="114" spans="1:29" s="4" customFormat="1" ht="99.75" customHeight="1">
      <c r="A114" s="72"/>
      <c r="B114" s="25" t="s">
        <v>57</v>
      </c>
      <c r="C114" s="33">
        <f t="shared" si="16"/>
        <v>2245.0443799999998</v>
      </c>
      <c r="D114" s="18">
        <v>0</v>
      </c>
      <c r="E114" s="18">
        <v>0</v>
      </c>
      <c r="F114" s="18">
        <v>0</v>
      </c>
      <c r="G114" s="18">
        <v>0</v>
      </c>
      <c r="H114" s="18">
        <v>0</v>
      </c>
      <c r="I114" s="18">
        <v>0</v>
      </c>
      <c r="J114" s="18">
        <v>0</v>
      </c>
      <c r="K114" s="30"/>
      <c r="L114" s="35">
        <v>2245.0443799999998</v>
      </c>
      <c r="M114" s="18"/>
      <c r="N114" s="22">
        <v>0</v>
      </c>
      <c r="O114" s="22">
        <v>0</v>
      </c>
      <c r="P114" s="22">
        <v>0</v>
      </c>
      <c r="Q114" s="75"/>
      <c r="R114" s="29"/>
    </row>
    <row r="115" spans="1:29" s="4" customFormat="1" ht="24.75" customHeight="1">
      <c r="A115" s="70" t="s">
        <v>69</v>
      </c>
      <c r="B115" s="19" t="s">
        <v>17</v>
      </c>
      <c r="C115" s="33">
        <f t="shared" si="16"/>
        <v>0.54325000000000001</v>
      </c>
      <c r="D115" s="18">
        <v>0</v>
      </c>
      <c r="E115" s="18">
        <v>0</v>
      </c>
      <c r="F115" s="18">
        <v>0</v>
      </c>
      <c r="G115" s="18">
        <v>0</v>
      </c>
      <c r="H115" s="18">
        <v>0</v>
      </c>
      <c r="I115" s="18">
        <v>0</v>
      </c>
      <c r="J115" s="18">
        <v>0</v>
      </c>
      <c r="K115" s="30"/>
      <c r="L115" s="35">
        <v>0.54325000000000001</v>
      </c>
      <c r="M115" s="18"/>
      <c r="N115" s="22">
        <v>0</v>
      </c>
      <c r="O115" s="22">
        <v>0</v>
      </c>
      <c r="P115" s="22">
        <v>0</v>
      </c>
      <c r="Q115" s="73" t="s">
        <v>15</v>
      </c>
      <c r="R115" s="29"/>
    </row>
    <row r="116" spans="1:29" s="4" customFormat="1" ht="24.75" customHeight="1">
      <c r="A116" s="71"/>
      <c r="B116" s="25" t="s">
        <v>28</v>
      </c>
      <c r="C116" s="33">
        <f t="shared" si="16"/>
        <v>0</v>
      </c>
      <c r="D116" s="18">
        <v>0</v>
      </c>
      <c r="E116" s="18">
        <v>0</v>
      </c>
      <c r="F116" s="18">
        <v>0</v>
      </c>
      <c r="G116" s="18">
        <v>0</v>
      </c>
      <c r="H116" s="18">
        <v>0</v>
      </c>
      <c r="I116" s="18">
        <v>0</v>
      </c>
      <c r="J116" s="18">
        <v>0</v>
      </c>
      <c r="K116" s="30"/>
      <c r="L116" s="35">
        <v>0</v>
      </c>
      <c r="M116" s="18"/>
      <c r="N116" s="22">
        <v>0</v>
      </c>
      <c r="O116" s="22">
        <v>0</v>
      </c>
      <c r="P116" s="22">
        <v>0</v>
      </c>
      <c r="Q116" s="74"/>
      <c r="R116" s="29"/>
    </row>
    <row r="117" spans="1:29" s="4" customFormat="1" ht="94.5" customHeight="1">
      <c r="A117" s="72"/>
      <c r="B117" s="25" t="s">
        <v>57</v>
      </c>
      <c r="C117" s="33">
        <f t="shared" si="16"/>
        <v>0</v>
      </c>
      <c r="D117" s="18">
        <v>0</v>
      </c>
      <c r="E117" s="18">
        <v>0</v>
      </c>
      <c r="F117" s="18">
        <v>0</v>
      </c>
      <c r="G117" s="18">
        <v>0</v>
      </c>
      <c r="H117" s="18">
        <v>0</v>
      </c>
      <c r="I117" s="18">
        <v>0</v>
      </c>
      <c r="J117" s="18">
        <v>0</v>
      </c>
      <c r="K117" s="30"/>
      <c r="L117" s="35">
        <v>0</v>
      </c>
      <c r="M117" s="18"/>
      <c r="N117" s="22">
        <v>0</v>
      </c>
      <c r="O117" s="22">
        <v>0</v>
      </c>
      <c r="P117" s="22">
        <v>0</v>
      </c>
      <c r="Q117" s="75"/>
      <c r="R117" s="29"/>
    </row>
    <row r="118" spans="1:29" s="4" customFormat="1" ht="30" customHeight="1">
      <c r="A118" s="77" t="s">
        <v>35</v>
      </c>
      <c r="B118" s="21" t="s">
        <v>17</v>
      </c>
      <c r="C118" s="18">
        <f>SUM(D118:P118)</f>
        <v>133337.19862000001</v>
      </c>
      <c r="D118" s="18">
        <f>D30+D60+D61+D62</f>
        <v>14578.866999999998</v>
      </c>
      <c r="E118" s="18">
        <f>E30+E60+E61+E62</f>
        <v>2590.6570000000002</v>
      </c>
      <c r="F118" s="18">
        <f>F30+F60+F61+F62</f>
        <v>2997.0039999999999</v>
      </c>
      <c r="G118" s="15">
        <f>G30+G60+G61+G62</f>
        <v>9016.9</v>
      </c>
      <c r="H118" s="15">
        <f>H30+H60+H61+H62</f>
        <v>1492.6</v>
      </c>
      <c r="I118" s="18">
        <f>I33+I60+I61+I62+I63</f>
        <v>13142.342219999999</v>
      </c>
      <c r="J118" s="20">
        <f>J25+J69</f>
        <v>80.583399999999997</v>
      </c>
      <c r="K118" s="22">
        <f>K25+K69</f>
        <v>2033.6999999999998</v>
      </c>
      <c r="L118" s="18">
        <f>L25+L73</f>
        <v>22577.044999999998</v>
      </c>
      <c r="M118" s="15">
        <f>M25+M69</f>
        <v>40115.5</v>
      </c>
      <c r="N118" s="49">
        <f>N25+N69</f>
        <v>1419.5</v>
      </c>
      <c r="O118" s="49">
        <f>O25</f>
        <v>23183.3</v>
      </c>
      <c r="P118" s="49">
        <f>P25</f>
        <v>109.2</v>
      </c>
      <c r="Q118" s="73"/>
    </row>
    <row r="119" spans="1:29" s="4" customFormat="1" ht="32.65" customHeight="1">
      <c r="A119" s="77"/>
      <c r="B119" s="50" t="s">
        <v>18</v>
      </c>
      <c r="C119" s="18">
        <f>SUM(D119:P119)</f>
        <v>543719.15663999994</v>
      </c>
      <c r="D119" s="18">
        <f t="shared" ref="D119:I120" si="17">D31</f>
        <v>0</v>
      </c>
      <c r="E119" s="18">
        <f t="shared" si="17"/>
        <v>0</v>
      </c>
      <c r="F119" s="18">
        <f t="shared" si="17"/>
        <v>65026.326990000001</v>
      </c>
      <c r="G119" s="15">
        <f t="shared" si="17"/>
        <v>24082.67</v>
      </c>
      <c r="H119" s="15">
        <f t="shared" si="17"/>
        <v>79132.669999999984</v>
      </c>
      <c r="I119" s="18">
        <f t="shared" si="17"/>
        <v>0</v>
      </c>
      <c r="J119" s="20">
        <f>J31+J70</f>
        <v>80502.8</v>
      </c>
      <c r="K119" s="22">
        <f>K31+K70</f>
        <v>176267.25</v>
      </c>
      <c r="L119" s="18">
        <f>L26+L74</f>
        <v>9631.8396499999999</v>
      </c>
      <c r="M119" s="22">
        <f>M31+M70</f>
        <v>0</v>
      </c>
      <c r="N119" s="49">
        <f>N31+N70</f>
        <v>0</v>
      </c>
      <c r="O119" s="49">
        <f>O31+O70</f>
        <v>0</v>
      </c>
      <c r="P119" s="49">
        <f>P65</f>
        <v>109075.6</v>
      </c>
      <c r="Q119" s="74"/>
    </row>
    <row r="120" spans="1:29" s="4" customFormat="1" ht="108.75" customHeight="1">
      <c r="A120" s="77"/>
      <c r="B120" s="50" t="s">
        <v>70</v>
      </c>
      <c r="C120" s="18">
        <f>SUM(D120:P120)</f>
        <v>621691.41434000002</v>
      </c>
      <c r="D120" s="18">
        <f t="shared" si="17"/>
        <v>0</v>
      </c>
      <c r="E120" s="18">
        <f t="shared" si="17"/>
        <v>0</v>
      </c>
      <c r="F120" s="18">
        <f t="shared" si="17"/>
        <v>340074.42768000002</v>
      </c>
      <c r="G120" s="15">
        <f t="shared" si="17"/>
        <v>0</v>
      </c>
      <c r="H120" s="15">
        <f t="shared" si="17"/>
        <v>0</v>
      </c>
      <c r="I120" s="18">
        <f t="shared" si="17"/>
        <v>0</v>
      </c>
      <c r="J120" s="20">
        <f>J32</f>
        <v>0</v>
      </c>
      <c r="K120" s="22">
        <f>K71</f>
        <v>262717.78000000003</v>
      </c>
      <c r="L120" s="18">
        <f>L27+L75</f>
        <v>18899.20666</v>
      </c>
      <c r="M120" s="22">
        <f>M32</f>
        <v>0</v>
      </c>
      <c r="N120" s="49">
        <f>N32</f>
        <v>0</v>
      </c>
      <c r="O120" s="49">
        <f>O32</f>
        <v>0</v>
      </c>
      <c r="P120" s="49">
        <f>P32</f>
        <v>0</v>
      </c>
      <c r="Q120" s="74"/>
    </row>
    <row r="121" spans="1:29" s="4" customFormat="1" ht="30.6" customHeight="1">
      <c r="A121" s="77"/>
      <c r="B121" s="51" t="s">
        <v>20</v>
      </c>
      <c r="C121" s="18">
        <f>SUM(D121:P121)</f>
        <v>1298747.7696000002</v>
      </c>
      <c r="D121" s="18">
        <f t="shared" ref="D121:I121" si="18">D118+D119+D120</f>
        <v>14578.866999999998</v>
      </c>
      <c r="E121" s="18">
        <f t="shared" si="18"/>
        <v>2590.6570000000002</v>
      </c>
      <c r="F121" s="18">
        <f t="shared" si="18"/>
        <v>408097.75867000001</v>
      </c>
      <c r="G121" s="15">
        <f t="shared" si="18"/>
        <v>33099.57</v>
      </c>
      <c r="H121" s="15">
        <f t="shared" si="18"/>
        <v>80625.26999999999</v>
      </c>
      <c r="I121" s="18">
        <f t="shared" si="18"/>
        <v>13142.342219999999</v>
      </c>
      <c r="J121" s="20">
        <f t="shared" ref="J121:P121" si="19">J118+J119+J120</f>
        <v>80583.383400000006</v>
      </c>
      <c r="K121" s="22">
        <f t="shared" si="19"/>
        <v>441018.73000000004</v>
      </c>
      <c r="L121" s="18">
        <f>L118+L119+L120</f>
        <v>51108.091310000003</v>
      </c>
      <c r="M121" s="22">
        <f t="shared" si="19"/>
        <v>40115.5</v>
      </c>
      <c r="N121" s="49">
        <f t="shared" si="19"/>
        <v>1419.5</v>
      </c>
      <c r="O121" s="49">
        <f>O118+O119+O120</f>
        <v>23183.3</v>
      </c>
      <c r="P121" s="49">
        <f t="shared" si="19"/>
        <v>109184.8</v>
      </c>
      <c r="Q121" s="75"/>
    </row>
    <row r="122" spans="1:29" s="4" customFormat="1">
      <c r="K122" s="37"/>
      <c r="L122" s="38"/>
      <c r="M122" s="31"/>
      <c r="N122" s="31"/>
      <c r="O122" s="31"/>
      <c r="P122" s="31"/>
    </row>
    <row r="123" spans="1:29" s="4" customFormat="1" ht="48.75" customHeight="1">
      <c r="A123" s="93" t="s">
        <v>74</v>
      </c>
      <c r="B123" s="93"/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</row>
    <row r="124" spans="1:29" s="4" customFormat="1" ht="18.75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8"/>
      <c r="M124" s="58"/>
      <c r="N124" s="57"/>
      <c r="O124" s="57"/>
      <c r="P124" s="57"/>
      <c r="Q124" s="57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</row>
    <row r="125" spans="1:29" s="4" customFormat="1" ht="38.25" customHeight="1">
      <c r="A125" s="76" t="s">
        <v>85</v>
      </c>
      <c r="B125" s="76"/>
      <c r="C125" s="76"/>
      <c r="D125" s="76"/>
      <c r="E125" s="76"/>
      <c r="F125" s="76"/>
      <c r="G125" s="76"/>
      <c r="H125" s="76"/>
      <c r="I125" s="76"/>
      <c r="J125" s="76"/>
      <c r="K125" s="76"/>
      <c r="L125" s="76"/>
      <c r="M125" s="76"/>
      <c r="N125" s="76"/>
      <c r="O125" s="76"/>
      <c r="P125" s="76"/>
      <c r="Q125" s="76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</row>
    <row r="126" spans="1:29" s="4" customFormat="1">
      <c r="B126" s="40"/>
      <c r="C126" s="41"/>
      <c r="K126" s="29"/>
      <c r="L126" s="29"/>
      <c r="M126" s="29"/>
      <c r="N126" s="29"/>
      <c r="O126" s="29"/>
      <c r="P126" s="2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</row>
    <row r="127" spans="1:29" s="4" customFormat="1"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</row>
    <row r="128" spans="1:29">
      <c r="C128" s="3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34" spans="15:25">
      <c r="O134" s="2"/>
      <c r="P134" s="2"/>
    </row>
    <row r="137" spans="15:25">
      <c r="Y137" s="2"/>
    </row>
    <row r="140" spans="15:25">
      <c r="U140" s="2"/>
    </row>
  </sheetData>
  <mergeCells count="74">
    <mergeCell ref="A123:Q123"/>
    <mergeCell ref="A34:Q34"/>
    <mergeCell ref="A16:Q16"/>
    <mergeCell ref="A17:Q17"/>
    <mergeCell ref="Q18:Q19"/>
    <mergeCell ref="A20:Q20"/>
    <mergeCell ref="Q21:Q22"/>
    <mergeCell ref="A24:Q24"/>
    <mergeCell ref="A25:A28"/>
    <mergeCell ref="Q25:Q28"/>
    <mergeCell ref="A29:Q29"/>
    <mergeCell ref="A30:A33"/>
    <mergeCell ref="Q30:Q33"/>
    <mergeCell ref="Q35:Q36"/>
    <mergeCell ref="A37:A38"/>
    <mergeCell ref="A39:A40"/>
    <mergeCell ref="I7:Q7"/>
    <mergeCell ref="A10:Q10"/>
    <mergeCell ref="A12:A14"/>
    <mergeCell ref="B12:B14"/>
    <mergeCell ref="Q12:Q14"/>
    <mergeCell ref="C13:C14"/>
    <mergeCell ref="C12:P12"/>
    <mergeCell ref="D13:P13"/>
    <mergeCell ref="L9:Q9"/>
    <mergeCell ref="L8:Q8"/>
    <mergeCell ref="Q37:Q40"/>
    <mergeCell ref="Q49:Q55"/>
    <mergeCell ref="A56:A57"/>
    <mergeCell ref="Q56:Q61"/>
    <mergeCell ref="A58:A59"/>
    <mergeCell ref="A41:A42"/>
    <mergeCell ref="Q41:Q42"/>
    <mergeCell ref="Q43:Q48"/>
    <mergeCell ref="A46:A47"/>
    <mergeCell ref="A43:A45"/>
    <mergeCell ref="A67:Q67"/>
    <mergeCell ref="A64:A66"/>
    <mergeCell ref="Q64:Q66"/>
    <mergeCell ref="Q106:Q108"/>
    <mergeCell ref="Q109:Q111"/>
    <mergeCell ref="A88:A90"/>
    <mergeCell ref="A68:A71"/>
    <mergeCell ref="Q68:Q71"/>
    <mergeCell ref="A72:A75"/>
    <mergeCell ref="A79:A81"/>
    <mergeCell ref="A82:A84"/>
    <mergeCell ref="Q72:Q75"/>
    <mergeCell ref="Q76:Q78"/>
    <mergeCell ref="Q79:Q81"/>
    <mergeCell ref="Q82:Q84"/>
    <mergeCell ref="Q112:Q114"/>
    <mergeCell ref="Q88:Q90"/>
    <mergeCell ref="Q91:Q93"/>
    <mergeCell ref="Q94:Q96"/>
    <mergeCell ref="Q100:Q102"/>
    <mergeCell ref="Q103:Q105"/>
    <mergeCell ref="Q97:Q99"/>
    <mergeCell ref="A115:A117"/>
    <mergeCell ref="Q115:Q117"/>
    <mergeCell ref="A125:Q125"/>
    <mergeCell ref="A76:A78"/>
    <mergeCell ref="A91:A93"/>
    <mergeCell ref="A94:A96"/>
    <mergeCell ref="A97:A99"/>
    <mergeCell ref="A112:A114"/>
    <mergeCell ref="A118:A121"/>
    <mergeCell ref="Q118:Q121"/>
    <mergeCell ref="A100:A102"/>
    <mergeCell ref="A103:A105"/>
    <mergeCell ref="A106:A108"/>
    <mergeCell ref="A109:A111"/>
    <mergeCell ref="Q85:Q87"/>
    <mergeCell ref="A85:A87"/>
  </mergeCells>
  <pageMargins left="0.31496062992125984" right="0.31496062992125984" top="0.27559055118110237" bottom="0.39370078740157483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2024-05-29T11:13:10Z</dcterms:modified>
</cp:coreProperties>
</file>